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500" firstSheet="0" activeTab="0" autoFilterDateGrouping="1"/>
  </bookViews>
  <sheets>
    <sheet name="DETAIL ESTIMATE" sheetId="1" state="visible" r:id="rId1"/>
    <sheet name="PRICE SUMMARY" sheetId="2" state="visible" r:id="rId2"/>
  </sheets>
  <definedNames>
    <definedName name="_xlnm.Print_Titles" localSheetId="0">'DETAIL ESTIMATE'!$1:$7</definedName>
    <definedName name="_xlnm.Print_Area" localSheetId="0">'DETAIL ESTIMATE'!$A$1:$Q$296</definedName>
    <definedName name="_xlnm.Print_Area" localSheetId="1">'PRICE SUMMARY'!$A$1:$K$26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5">
    <numFmt numFmtId="164" formatCode="_(\$* #,##0.0_);_(\$* \(#,##0.0\);_(\$* \-??_);_(@_)"/>
    <numFmt numFmtId="165" formatCode="_(* #,##0_);_(* \(#,##0\);_(* \-_);_(@_)"/>
    <numFmt numFmtId="166" formatCode="_(\$* #,##0.00_);_(\$* \(#,##0.00\);_(\$* \-??_);_(@_)"/>
    <numFmt numFmtId="167" formatCode="_(\$* #,##0_);_(\$* \(#,##0\);_(\$* \-??_);_(@_)"/>
    <numFmt numFmtId="168" formatCode="_(\$* #,##0_);_(\$* \(#,##0\);_(\$* \-?_);_(@_)"/>
  </numFmts>
  <fonts count="17">
    <font>
      <name val="Arial"/>
      <charset val="1"/>
      <family val="2"/>
      <sz val="12"/>
    </font>
    <font>
      <name val="Arial"/>
      <charset val="1"/>
      <family val="2"/>
      <color theme="10"/>
      <sz val="12"/>
      <u val="single"/>
    </font>
    <font>
      <name val="Calibri"/>
      <charset val="1"/>
      <family val="2"/>
      <color theme="1"/>
      <sz val="11"/>
    </font>
    <font>
      <name val="Arial"/>
      <charset val="1"/>
      <family val="2"/>
      <sz val="10"/>
    </font>
    <font>
      <name val="Calibri"/>
      <charset val="1"/>
      <family val="2"/>
      <sz val="12"/>
    </font>
    <font>
      <name val="Calibri"/>
      <charset val="1"/>
      <family val="2"/>
      <b val="1"/>
      <sz val="12"/>
    </font>
    <font>
      <name val="Calibri"/>
      <charset val="1"/>
      <family val="2"/>
      <b val="1"/>
      <sz val="11"/>
    </font>
    <font>
      <name val="Calibri"/>
      <charset val="1"/>
      <family val="2"/>
      <sz val="11"/>
    </font>
    <font>
      <name val="Calibri"/>
      <charset val="1"/>
      <family val="2"/>
      <b val="1"/>
      <color theme="0"/>
      <sz val="12"/>
    </font>
    <font>
      <name val="Calibri"/>
      <charset val="1"/>
      <family val="2"/>
      <b val="1"/>
      <color theme="0"/>
      <sz val="11"/>
    </font>
    <font>
      <name val="Calibri"/>
      <charset val="1"/>
      <family val="2"/>
      <color theme="0"/>
      <sz val="11"/>
    </font>
    <font>
      <name val="Calibri"/>
      <charset val="1"/>
      <family val="2"/>
      <b val="1"/>
      <i val="1"/>
      <sz val="11"/>
    </font>
    <font>
      <name val="Calibri"/>
      <charset val="1"/>
      <family val="2"/>
      <b val="1"/>
      <sz val="9"/>
    </font>
    <font>
      <name val="Calibri"/>
      <charset val="1"/>
      <family val="2"/>
      <b val="1"/>
      <sz val="13"/>
    </font>
    <font>
      <name val="Calibri"/>
      <charset val="1"/>
      <family val="2"/>
      <i val="1"/>
      <sz val="12"/>
    </font>
    <font>
      <name val="Calibri"/>
      <charset val="1"/>
      <family val="2"/>
      <b val="1"/>
      <i val="1"/>
      <color rgb="FFFF0000"/>
      <sz val="12"/>
    </font>
    <font>
      <name val="Arial"/>
      <charset val="1"/>
      <family val="2"/>
      <sz val="12"/>
    </font>
  </fonts>
  <fills count="12">
    <fill>
      <patternFill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3"/>
        <bgColor rgb="FF333399"/>
      </patternFill>
    </fill>
    <fill>
      <patternFill patternType="solid">
        <fgColor theme="0"/>
        <bgColor rgb="FFFFFFCC"/>
      </patternFill>
    </fill>
    <fill>
      <patternFill patternType="solid">
        <fgColor theme="6" tint="0.3998840296639912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0" tint="-0.249977111117893"/>
        <bgColor rgb="FFCFE0EA"/>
      </patternFill>
    </fill>
    <fill>
      <patternFill patternType="solid">
        <fgColor theme="8" tint="0.7998901333658864"/>
        <bgColor rgb="FFCFE0EA"/>
      </patternFill>
    </fill>
    <fill>
      <patternFill patternType="solid">
        <fgColor theme="3" tint="0.7998901333658864"/>
        <bgColor rgb="FFD4EBDB"/>
      </patternFill>
    </fill>
    <fill>
      <patternFill patternType="solid">
        <fgColor theme="1"/>
        <bgColor rgb="FF003300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3">
    <xf numFmtId="0" fontId="16" fillId="0" borderId="0"/>
    <xf numFmtId="166" fontId="16" fillId="0" borderId="0"/>
    <xf numFmtId="9" fontId="16" fillId="0" borderId="0"/>
    <xf numFmtId="166" fontId="16" fillId="0" borderId="0"/>
    <xf numFmtId="166" fontId="16" fillId="0" borderId="0"/>
    <xf numFmtId="0" fontId="1" fillId="0" borderId="0"/>
    <xf numFmtId="0" fontId="2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/>
  </cellStyleXfs>
  <cellXfs count="131">
    <xf numFmtId="0" fontId="0" fillId="0" borderId="0" pivotButton="0" quotePrefix="0" xfId="0"/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/>
    </xf>
    <xf numFmtId="0" fontId="4" fillId="2" borderId="2" applyAlignment="1" pivotButton="0" quotePrefix="0" xfId="0">
      <alignment horizontal="center" vertical="center"/>
    </xf>
    <xf numFmtId="0" fontId="6" fillId="2" borderId="3" applyAlignment="1" pivotButton="0" quotePrefix="0" xfId="0">
      <alignment horizontal="left" vertical="center"/>
    </xf>
    <xf numFmtId="0" fontId="7" fillId="2" borderId="3" applyAlignment="1" pivotButton="0" quotePrefix="0" xfId="0">
      <alignment vertical="center"/>
    </xf>
    <xf numFmtId="0" fontId="7" fillId="2" borderId="3" applyAlignment="1" pivotButton="0" quotePrefix="0" xfId="0">
      <alignment horizontal="center" vertical="center"/>
    </xf>
    <xf numFmtId="0" fontId="6" fillId="2" borderId="3" applyAlignment="1" pivotButton="0" quotePrefix="0" xfId="0">
      <alignment horizontal="center" vertical="center"/>
    </xf>
    <xf numFmtId="0" fontId="6" fillId="2" borderId="2" applyAlignment="1" pivotButton="0" quotePrefix="0" xfId="0">
      <alignment horizontal="right" vertical="center"/>
    </xf>
    <xf numFmtId="0" fontId="8" fillId="3" borderId="4" applyAlignment="1" pivotButton="0" quotePrefix="0" xfId="0">
      <alignment vertical="center"/>
    </xf>
    <xf numFmtId="0" fontId="4" fillId="3" borderId="5" applyAlignment="1" pivotButton="0" quotePrefix="0" xfId="0">
      <alignment horizontal="center" vertical="center"/>
    </xf>
    <xf numFmtId="0" fontId="9" fillId="3" borderId="6" applyAlignment="1" pivotButton="0" quotePrefix="0" xfId="0">
      <alignment horizontal="left" vertical="center"/>
    </xf>
    <xf numFmtId="0" fontId="7" fillId="3" borderId="6" applyAlignment="1" pivotButton="0" quotePrefix="0" xfId="0">
      <alignment vertical="center"/>
    </xf>
    <xf numFmtId="0" fontId="7" fillId="3" borderId="6" applyAlignment="1" pivotButton="0" quotePrefix="0" xfId="0">
      <alignment horizontal="center" vertical="center"/>
    </xf>
    <xf numFmtId="0" fontId="10" fillId="3" borderId="6" applyAlignment="1" pivotButton="0" quotePrefix="0" xfId="0">
      <alignment horizontal="center" vertical="center"/>
    </xf>
    <xf numFmtId="0" fontId="9" fillId="3" borderId="7" applyAlignment="1" pivotButton="0" quotePrefix="0" xfId="0">
      <alignment horizontal="right" vertical="center"/>
    </xf>
    <xf numFmtId="0" fontId="5" fillId="4" borderId="1" applyAlignment="1" pivotButton="0" quotePrefix="0" xfId="0">
      <alignment vertical="center"/>
    </xf>
    <xf numFmtId="0" fontId="4" fillId="4" borderId="2" applyAlignment="1" pivotButton="0" quotePrefix="0" xfId="0">
      <alignment horizontal="center" vertical="center"/>
    </xf>
    <xf numFmtId="0" fontId="6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vertical="center"/>
    </xf>
    <xf numFmtId="0" fontId="7" fillId="5" borderId="0" applyAlignment="1" pivotButton="0" quotePrefix="0" xfId="0">
      <alignment horizontal="center" vertical="center"/>
    </xf>
    <xf numFmtId="0" fontId="11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center" vertical="center"/>
    </xf>
    <xf numFmtId="0" fontId="7" fillId="4" borderId="5" applyAlignment="1" pivotButton="0" quotePrefix="0" xfId="0">
      <alignment vertical="center"/>
    </xf>
    <xf numFmtId="0" fontId="7" fillId="4" borderId="4" applyAlignment="1" pivotButton="0" quotePrefix="0" xfId="0">
      <alignment vertical="center"/>
    </xf>
    <xf numFmtId="0" fontId="4" fillId="4" borderId="5" applyAlignment="1" pivotButton="0" quotePrefix="0" xfId="0">
      <alignment horizontal="center" vertical="center"/>
    </xf>
    <xf numFmtId="14" fontId="7" fillId="4" borderId="0" applyAlignment="1" pivotButton="0" quotePrefix="0" xfId="0">
      <alignment horizontal="left" vertical="center"/>
    </xf>
    <xf numFmtId="0" fontId="6" fillId="4" borderId="0" applyAlignment="1" pivotButton="0" quotePrefix="0" xfId="0">
      <alignment vertical="center"/>
    </xf>
    <xf numFmtId="0" fontId="7" fillId="6" borderId="0" applyAlignment="1" pivotButton="0" quotePrefix="0" xfId="0">
      <alignment horizontal="center" vertical="center"/>
    </xf>
    <xf numFmtId="0" fontId="6" fillId="4" borderId="4" applyAlignment="1" pivotButton="0" quotePrefix="0" xfId="0">
      <alignment vertical="center"/>
    </xf>
    <xf numFmtId="164" fontId="6" fillId="4" borderId="0" applyAlignment="1" pivotButton="0" quotePrefix="0" xfId="1">
      <alignment horizontal="left" vertical="center"/>
    </xf>
    <xf numFmtId="0" fontId="9" fillId="3" borderId="8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 wrapText="1"/>
    </xf>
    <xf numFmtId="0" fontId="9" fillId="3" borderId="3" applyAlignment="1" pivotButton="0" quotePrefix="0" xfId="0">
      <alignment horizontal="center" vertical="center"/>
    </xf>
    <xf numFmtId="0" fontId="9" fillId="3" borderId="3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/>
    </xf>
    <xf numFmtId="0" fontId="4" fillId="7" borderId="10" applyAlignment="1" pivotButton="0" quotePrefix="0" xfId="0">
      <alignment horizontal="center" vertical="center"/>
    </xf>
    <xf numFmtId="0" fontId="4" fillId="7" borderId="11" applyAlignment="1" pivotButton="0" quotePrefix="0" xfId="0">
      <alignment horizontal="center" vertical="center"/>
    </xf>
    <xf numFmtId="0" fontId="4" fillId="7" borderId="11" applyAlignment="1" pivotButton="0" quotePrefix="0" xfId="0">
      <alignment vertical="center"/>
    </xf>
    <xf numFmtId="0" fontId="5" fillId="7" borderId="11" applyAlignment="1" pivotButton="0" quotePrefix="0" xfId="0">
      <alignment vertical="center"/>
    </xf>
    <xf numFmtId="0" fontId="4" fillId="7" borderId="12" applyAlignment="1" pivotButton="0" quotePrefix="0" xfId="0">
      <alignment horizontal="center" vertical="center"/>
    </xf>
    <xf numFmtId="0" fontId="4" fillId="4" borderId="13" applyAlignment="1" pivotButton="0" quotePrefix="0" xfId="0">
      <alignment vertical="center"/>
    </xf>
    <xf numFmtId="0" fontId="4" fillId="0" borderId="14" applyAlignment="1" pivotButton="0" quotePrefix="0" xfId="0">
      <alignment horizontal="center" vertical="center"/>
    </xf>
    <xf numFmtId="0" fontId="4" fillId="0" borderId="14" applyAlignment="1" pivotButton="0" quotePrefix="0" xfId="0">
      <alignment vertical="center"/>
    </xf>
    <xf numFmtId="2" fontId="4" fillId="4" borderId="14" applyAlignment="1" pivotButton="0" quotePrefix="0" xfId="0">
      <alignment horizontal="left" vertical="center" wrapText="1"/>
    </xf>
    <xf numFmtId="9" fontId="4" fillId="0" borderId="14" applyAlignment="1" pivotButton="0" quotePrefix="0" xfId="8">
      <alignment horizontal="center" vertical="center"/>
    </xf>
    <xf numFmtId="165" fontId="4" fillId="4" borderId="14" applyAlignment="1" pivotButton="0" quotePrefix="0" xfId="8">
      <alignment horizontal="center" vertical="center"/>
    </xf>
    <xf numFmtId="0" fontId="4" fillId="4" borderId="14" applyAlignment="1" pivotButton="0" quotePrefix="0" xfId="8">
      <alignment horizontal="center" vertical="center"/>
    </xf>
    <xf numFmtId="166" fontId="7" fillId="8" borderId="15" applyAlignment="1" pivotButton="0" quotePrefix="0" xfId="1">
      <alignment horizontal="center" vertical="center"/>
    </xf>
    <xf numFmtId="164" fontId="4" fillId="0" borderId="15" applyAlignment="1" pivotButton="0" quotePrefix="0" xfId="1">
      <alignment horizontal="center" vertical="center"/>
    </xf>
    <xf numFmtId="164" fontId="4" fillId="0" borderId="16" applyAlignment="1" pivotButton="0" quotePrefix="0" xfId="1">
      <alignment horizontal="center" vertical="center"/>
    </xf>
    <xf numFmtId="0" fontId="5" fillId="0" borderId="14" applyAlignment="1" pivotButton="0" quotePrefix="0" xfId="0">
      <alignment horizontal="right" vertical="center"/>
    </xf>
    <xf numFmtId="0" fontId="4" fillId="0" borderId="15" applyAlignment="1" pivotButton="0" quotePrefix="0" xfId="0">
      <alignment horizontal="center" vertical="center"/>
    </xf>
    <xf numFmtId="164" fontId="6" fillId="9" borderId="15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/>
    </xf>
    <xf numFmtId="164" fontId="5" fillId="4" borderId="17" applyAlignment="1" pivotButton="0" quotePrefix="0" xfId="0">
      <alignment vertical="center"/>
    </xf>
    <xf numFmtId="0" fontId="4" fillId="0" borderId="18" applyAlignment="1" pivotButton="0" quotePrefix="0" xfId="0">
      <alignment horizontal="center" vertical="center"/>
    </xf>
    <xf numFmtId="0" fontId="4" fillId="0" borderId="18" applyAlignment="1" pivotButton="0" quotePrefix="0" xfId="0">
      <alignment vertical="center"/>
    </xf>
    <xf numFmtId="0" fontId="5" fillId="0" borderId="18" applyAlignment="1" pivotButton="0" quotePrefix="0" xfId="0">
      <alignment horizontal="right" vertical="center"/>
    </xf>
    <xf numFmtId="164" fontId="5" fillId="4" borderId="13" applyAlignment="1" pivotButton="0" quotePrefix="0" xfId="0">
      <alignment vertical="center"/>
    </xf>
    <xf numFmtId="0" fontId="4" fillId="0" borderId="19" applyAlignment="1" pivotButton="0" quotePrefix="0" xfId="0">
      <alignment vertical="center"/>
    </xf>
    <xf numFmtId="0" fontId="5" fillId="0" borderId="20" applyAlignment="1" pivotButton="0" quotePrefix="0" xfId="0">
      <alignment vertical="center"/>
    </xf>
    <xf numFmtId="1" fontId="4" fillId="4" borderId="21" applyAlignment="1" pivotButton="0" quotePrefix="0" xfId="0">
      <alignment horizontal="center" vertical="center"/>
    </xf>
    <xf numFmtId="2" fontId="4" fillId="0" borderId="14" applyAlignment="1" pivotButton="0" quotePrefix="0" xfId="0">
      <alignment horizontal="center" vertical="center"/>
    </xf>
    <xf numFmtId="0" fontId="9" fillId="3" borderId="10" applyAlignment="1" pivotButton="0" quotePrefix="0" xfId="0">
      <alignment vertical="center"/>
    </xf>
    <xf numFmtId="0" fontId="9" fillId="3" borderId="11" applyAlignment="1" pivotButton="0" quotePrefix="0" xfId="0">
      <alignment horizontal="center" vertical="center" wrapText="1"/>
    </xf>
    <xf numFmtId="0" fontId="9" fillId="3" borderId="11" applyAlignment="1" pivotButton="0" quotePrefix="0" xfId="0">
      <alignment horizontal="center" vertical="center"/>
    </xf>
    <xf numFmtId="166" fontId="9" fillId="3" borderId="11" applyAlignment="1" pivotButton="0" quotePrefix="0" xfId="1">
      <alignment horizontal="center" vertical="center" wrapText="1"/>
    </xf>
    <xf numFmtId="167" fontId="9" fillId="3" borderId="11" applyAlignment="1" pivotButton="0" quotePrefix="0" xfId="1">
      <alignment horizontal="center" vertical="center" wrapText="1"/>
    </xf>
    <xf numFmtId="0" fontId="4" fillId="4" borderId="0" applyAlignment="1" pivotButton="0" quotePrefix="0" xfId="0">
      <alignment horizontal="center" vertical="center"/>
    </xf>
    <xf numFmtId="0" fontId="4" fillId="4" borderId="0" applyAlignment="1" pivotButton="0" quotePrefix="0" xfId="0">
      <alignment vertical="center"/>
    </xf>
    <xf numFmtId="9" fontId="5" fillId="5" borderId="0" applyAlignment="1" pivotButton="0" quotePrefix="0" xfId="2">
      <alignment horizontal="center" vertical="center"/>
    </xf>
    <xf numFmtId="167" fontId="4" fillId="4" borderId="0" applyAlignment="1" pivotButton="0" quotePrefix="0" xfId="0">
      <alignment horizontal="center" vertical="center"/>
    </xf>
    <xf numFmtId="167" fontId="4" fillId="4" borderId="5" applyAlignment="1" pivotButton="0" quotePrefix="0" xfId="0">
      <alignment vertical="center"/>
    </xf>
    <xf numFmtId="167" fontId="8" fillId="3" borderId="11" applyAlignment="1" pivotButton="0" quotePrefix="0" xfId="0">
      <alignment horizontal="center" vertical="center" wrapText="1"/>
    </xf>
    <xf numFmtId="167" fontId="8" fillId="3" borderId="12" applyAlignment="1" pivotButton="0" quotePrefix="0" xfId="0">
      <alignment horizontal="center" vertical="center" wrapText="1"/>
    </xf>
    <xf numFmtId="0" fontId="4" fillId="0" borderId="0" pivotButton="0" quotePrefix="0" xfId="8"/>
    <xf numFmtId="0" fontId="5" fillId="4" borderId="1" applyAlignment="1" pivotButton="0" quotePrefix="0" xfId="8">
      <alignment horizontal="left" vertical="top"/>
    </xf>
    <xf numFmtId="0" fontId="5" fillId="4" borderId="3" applyAlignment="1" pivotButton="0" quotePrefix="0" xfId="8">
      <alignment horizontal="left" vertical="top"/>
    </xf>
    <xf numFmtId="0" fontId="12" fillId="4" borderId="3" applyAlignment="1" pivotButton="0" quotePrefix="0" xfId="7">
      <alignment horizontal="right"/>
    </xf>
    <xf numFmtId="0" fontId="5" fillId="4" borderId="2" applyAlignment="1" pivotButton="0" quotePrefix="0" xfId="8">
      <alignment horizontal="left" vertical="top"/>
    </xf>
    <xf numFmtId="0" fontId="5" fillId="4" borderId="4" applyAlignment="1" pivotButton="0" quotePrefix="0" xfId="8">
      <alignment horizontal="left" vertical="top"/>
    </xf>
    <xf numFmtId="0" fontId="5" fillId="4" borderId="0" applyAlignment="1" pivotButton="0" quotePrefix="0" xfId="8">
      <alignment horizontal="left" vertical="top"/>
    </xf>
    <xf numFmtId="0" fontId="5" fillId="4" borderId="5" applyAlignment="1" pivotButton="0" quotePrefix="0" xfId="8">
      <alignment horizontal="left" vertical="top"/>
    </xf>
    <xf numFmtId="2" fontId="5" fillId="4" borderId="10" applyAlignment="1" pivotButton="0" quotePrefix="0" xfId="8">
      <alignment horizontal="center" vertical="top"/>
    </xf>
    <xf numFmtId="2" fontId="5" fillId="4" borderId="10" applyAlignment="1" pivotButton="0" quotePrefix="0" xfId="8">
      <alignment horizontal="left" vertical="top"/>
    </xf>
    <xf numFmtId="14" fontId="4" fillId="4" borderId="11" applyAlignment="1" pivotButton="0" quotePrefix="0" xfId="8">
      <alignment vertical="top"/>
    </xf>
    <xf numFmtId="14" fontId="5" fillId="4" borderId="12" applyAlignment="1" pivotButton="0" quotePrefix="0" xfId="8">
      <alignment horizontal="right" vertical="top"/>
    </xf>
    <xf numFmtId="0" fontId="5" fillId="4" borderId="0" applyAlignment="1" pivotButton="0" quotePrefix="0" xfId="8">
      <alignment vertical="top"/>
    </xf>
    <xf numFmtId="14" fontId="4" fillId="4" borderId="0" applyAlignment="1" pivotButton="0" quotePrefix="0" xfId="8">
      <alignment horizontal="left" vertical="top"/>
    </xf>
    <xf numFmtId="2" fontId="5" fillId="4" borderId="8" applyAlignment="1" pivotButton="0" quotePrefix="0" xfId="8">
      <alignment horizontal="center" vertical="top"/>
    </xf>
    <xf numFmtId="14" fontId="4" fillId="4" borderId="12" applyAlignment="1" pivotButton="0" quotePrefix="0" xfId="8">
      <alignment vertical="top"/>
    </xf>
    <xf numFmtId="0" fontId="6" fillId="2" borderId="10" applyAlignment="1" pivotButton="0" quotePrefix="0" xfId="8">
      <alignment horizontal="center" vertical="top" wrapText="1"/>
    </xf>
    <xf numFmtId="0" fontId="6" fillId="2" borderId="11" applyAlignment="1" pivotButton="0" quotePrefix="0" xfId="8">
      <alignment vertical="top"/>
    </xf>
    <xf numFmtId="0" fontId="7" fillId="2" borderId="11" applyAlignment="1" pivotButton="0" quotePrefix="0" xfId="8">
      <alignment vertical="top"/>
    </xf>
    <xf numFmtId="0" fontId="6" fillId="2" borderId="11" applyAlignment="1" pivotButton="0" quotePrefix="0" xfId="8">
      <alignment horizontal="center" vertical="top" wrapText="1"/>
    </xf>
    <xf numFmtId="0" fontId="6" fillId="2" borderId="12" applyAlignment="1" pivotButton="0" quotePrefix="0" xfId="8">
      <alignment horizontal="center" vertical="top" wrapText="1"/>
    </xf>
    <xf numFmtId="0" fontId="5" fillId="4" borderId="4" applyAlignment="1" pivotButton="0" quotePrefix="0" xfId="8">
      <alignment vertical="top" wrapText="1"/>
    </xf>
    <xf numFmtId="0" fontId="5" fillId="0" borderId="22" applyAlignment="1" pivotButton="0" quotePrefix="0" xfId="0">
      <alignment horizontal="left"/>
    </xf>
    <xf numFmtId="168" fontId="4" fillId="4" borderId="15" applyAlignment="1" pivotButton="0" quotePrefix="0" xfId="8">
      <alignment horizontal="left" vertical="top"/>
    </xf>
    <xf numFmtId="168" fontId="5" fillId="4" borderId="23" applyAlignment="1" pivotButton="0" quotePrefix="0" xfId="8">
      <alignment horizontal="left" vertical="top"/>
    </xf>
    <xf numFmtId="0" fontId="5" fillId="0" borderId="9" applyAlignment="1" pivotButton="0" quotePrefix="0" xfId="0">
      <alignment horizontal="left"/>
    </xf>
    <xf numFmtId="168" fontId="4" fillId="4" borderId="14" applyAlignment="1" pivotButton="0" quotePrefix="0" xfId="8">
      <alignment horizontal="left" vertical="top"/>
    </xf>
    <xf numFmtId="168" fontId="5" fillId="4" borderId="24" applyAlignment="1" pivotButton="0" quotePrefix="0" xfId="8">
      <alignment horizontal="left" vertical="top"/>
    </xf>
    <xf numFmtId="0" fontId="6" fillId="4" borderId="9" applyAlignment="1" pivotButton="0" quotePrefix="0" xfId="8">
      <alignment horizontal="left" vertical="top" wrapText="1"/>
    </xf>
    <xf numFmtId="0" fontId="13" fillId="4" borderId="9" applyAlignment="1" pivotButton="0" quotePrefix="0" xfId="8">
      <alignment horizontal="right" vertical="top" wrapText="1"/>
    </xf>
    <xf numFmtId="168" fontId="5" fillId="10" borderId="14" applyAlignment="1" pivotButton="0" quotePrefix="0" xfId="8">
      <alignment horizontal="left" vertical="top"/>
    </xf>
    <xf numFmtId="168" fontId="5" fillId="10" borderId="24" applyAlignment="1" pivotButton="0" quotePrefix="0" xfId="8">
      <alignment horizontal="left" vertical="top"/>
    </xf>
    <xf numFmtId="9" fontId="6" fillId="5" borderId="14" applyAlignment="1" pivotButton="0" quotePrefix="0" xfId="2">
      <alignment horizontal="center" vertical="center"/>
    </xf>
    <xf numFmtId="168" fontId="5" fillId="4" borderId="14" applyAlignment="1" pivotButton="0" quotePrefix="0" xfId="8">
      <alignment horizontal="left" vertical="top"/>
    </xf>
    <xf numFmtId="0" fontId="5" fillId="4" borderId="8" applyAlignment="1" pivotButton="0" quotePrefix="0" xfId="8">
      <alignment vertical="top" wrapText="1"/>
    </xf>
    <xf numFmtId="0" fontId="8" fillId="11" borderId="25" applyAlignment="1" pivotButton="0" quotePrefix="0" xfId="8">
      <alignment vertical="top"/>
    </xf>
    <xf numFmtId="167" fontId="8" fillId="11" borderId="26" applyAlignment="1" pivotButton="0" quotePrefix="0" xfId="1">
      <alignment vertical="top"/>
    </xf>
    <xf numFmtId="167" fontId="8" fillId="11" borderId="27" applyAlignment="1" pivotButton="0" quotePrefix="0" xfId="1">
      <alignment vertical="top"/>
    </xf>
    <xf numFmtId="0" fontId="14" fillId="4" borderId="0" applyAlignment="1" pivotButton="0" quotePrefix="0" xfId="8">
      <alignment horizontal="left" vertical="top"/>
    </xf>
    <xf numFmtId="0" fontId="5" fillId="4" borderId="8" applyAlignment="1" pivotButton="0" quotePrefix="0" xfId="8">
      <alignment horizontal="left" vertical="top"/>
    </xf>
    <xf numFmtId="14" fontId="4" fillId="4" borderId="6" applyAlignment="1" pivotButton="0" quotePrefix="0" xfId="8">
      <alignment horizontal="left" vertical="top"/>
    </xf>
    <xf numFmtId="14" fontId="15" fillId="4" borderId="6" applyAlignment="1" pivotButton="0" quotePrefix="0" xfId="8">
      <alignment horizontal="left" vertical="top"/>
    </xf>
    <xf numFmtId="0" fontId="5" fillId="4" borderId="6" applyAlignment="1" pivotButton="0" quotePrefix="0" xfId="8">
      <alignment horizontal="left" vertical="top"/>
    </xf>
    <xf numFmtId="0" fontId="5" fillId="4" borderId="7" applyAlignment="1" pivotButton="0" quotePrefix="0" xfId="8">
      <alignment horizontal="left" vertical="top"/>
    </xf>
    <xf numFmtId="164" fontId="6" fillId="4" borderId="0" applyAlignment="1" pivotButton="0" quotePrefix="0" xfId="1">
      <alignment horizontal="left" vertical="center"/>
    </xf>
    <xf numFmtId="165" fontId="4" fillId="4" borderId="14" applyAlignment="1" pivotButton="0" quotePrefix="0" xfId="8">
      <alignment horizontal="center" vertical="center"/>
    </xf>
    <xf numFmtId="166" fontId="7" fillId="8" borderId="15" applyAlignment="1" pivotButton="0" quotePrefix="0" xfId="1">
      <alignment horizontal="center" vertical="center"/>
    </xf>
    <xf numFmtId="164" fontId="4" fillId="0" borderId="15" applyAlignment="1" pivotButton="0" quotePrefix="0" xfId="1">
      <alignment horizontal="center" vertical="center"/>
    </xf>
    <xf numFmtId="164" fontId="4" fillId="0" borderId="16" applyAlignment="1" pivotButton="0" quotePrefix="0" xfId="1">
      <alignment horizontal="center" vertical="center"/>
    </xf>
    <xf numFmtId="164" fontId="6" fillId="9" borderId="15" applyAlignment="1" pivotButton="0" quotePrefix="0" xfId="0">
      <alignment horizontal="center" vertical="center"/>
    </xf>
    <xf numFmtId="164" fontId="5" fillId="4" borderId="17" applyAlignment="1" pivotButton="0" quotePrefix="0" xfId="0">
      <alignment vertical="center"/>
    </xf>
    <xf numFmtId="164" fontId="5" fillId="4" borderId="13" applyAlignment="1" pivotButton="0" quotePrefix="0" xfId="0">
      <alignment vertical="center"/>
    </xf>
    <xf numFmtId="166" fontId="9" fillId="3" borderId="11" applyAlignment="1" pivotButton="0" quotePrefix="0" xfId="1">
      <alignment horizontal="center" vertical="center" wrapText="1"/>
    </xf>
  </cellXfs>
  <cellStyles count="13">
    <cellStyle name="Normal" xfId="0" builtinId="0"/>
    <cellStyle name="Currency" xfId="1" builtinId="4"/>
    <cellStyle name="Percent" xfId="2" builtinId="5"/>
    <cellStyle name="Currency 10" xfId="3"/>
    <cellStyle name="Currency 3" xfId="4"/>
    <cellStyle name="Hyperlink 2" xfId="5"/>
    <cellStyle name="Normal 2" xfId="6"/>
    <cellStyle name="Normal 2 2" xfId="7"/>
    <cellStyle name="Normal 2 3" xfId="8"/>
    <cellStyle name="Normal 3" xfId="9"/>
    <cellStyle name="Normal 3 2" xfId="10"/>
    <cellStyle name="Normal 4" xfId="11"/>
    <cellStyle name="Percent 2" xfId="12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FE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BDB"/>
      <rgbColor rgb="FFFFFF99"/>
      <rgbColor rgb="FF7DE2E7"/>
      <rgbColor rgb="FFFF99CC"/>
      <rgbColor rgb="FFCC99FF"/>
      <rgbColor rgb="FFFFCC99"/>
      <rgbColor rgb="FF3366FF"/>
      <rgbColor rgb="FF33CCCC"/>
      <rgbColor rgb="FF6EAC1C"/>
      <rgbColor rgb="FFFFC000"/>
      <rgbColor rgb="FFFF9900"/>
      <rgbColor rgb="FFFF6600"/>
      <rgbColor rgb="FF335B7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Blue II">
      <a:dk1>
        <a:srgbClr val="000000"/>
      </a:dk1>
      <a:lt1>
        <a:srgbClr val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10000"/>
              </a:schemeClr>
            </a:gs>
            <a:gs pos="34000">
              <a:schemeClr val="phClr">
                <a:tint val="13500"/>
              </a:schemeClr>
            </a:gs>
            <a:gs pos="100000">
              <a:schemeClr val="phClr">
                <a:tint val="60000"/>
              </a:schemeClr>
            </a:gs>
          </a:gsLst>
          <a:path path="circle">
            <a:fillToRect l="50000" t="155000" r="50000" b="-55000"/>
          </a:path>
          <a:tileRect/>
        </a:gradFill>
        <a:gradFill>
          <a:gsLst>
            <a:gs pos="0">
              <a:schemeClr val="phClr">
                <a:tint val="60000"/>
              </a:schemeClr>
            </a:gs>
            <a:gs pos="46000">
              <a:schemeClr val="phClr">
                <a:tint val="86000"/>
              </a:schemeClr>
            </a:gs>
            <a:gs pos="100000">
              <a:schemeClr val="phClr">
                <a:shade val="40000"/>
              </a:schemeClr>
            </a:gs>
          </a:gsLst>
          <a:path path="circle">
            <a:fillToRect l="50000" t="155000" r="50000" b="-55000"/>
          </a:path>
          <a:tileRect/>
        </a:gradFill>
      </a:fillStyleLst>
      <a:lnStyleLst>
        <a:ln w="9525" cap="flat" cmpd="sng" algn="ctr">
          <a:prstDash val="solid"/>
        </a:ln>
        <a:ln w="12700" cap="flat" cmpd="sng" algn="ctr">
          <a:prstDash val="solid"/>
        </a:ln>
        <a:ln w="254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C000"/>
    <outlinePr summaryBelow="1" summaryRight="1"/>
    <pageSetUpPr fitToPage="1"/>
  </sheetPr>
  <dimension ref="A1:Q296"/>
  <sheetViews>
    <sheetView tabSelected="1" view="pageBreakPreview" zoomScaleNormal="100" workbookViewId="0">
      <pane ySplit="7" topLeftCell="A272" activePane="bottomLeft" state="frozen"/>
      <selection pane="bottomLeft" activeCell="Q293" sqref="Q293"/>
    </sheetView>
  </sheetViews>
  <sheetFormatPr baseColWidth="8" defaultColWidth="8.90625" defaultRowHeight="15.6"/>
  <cols>
    <col width="5.54296875" customWidth="1" style="1" min="1" max="1"/>
    <col width="9.7265625" customWidth="1" style="2" min="2" max="2"/>
    <col width="10.1796875" customWidth="1" style="2" min="3" max="3"/>
    <col width="9.54296875" customWidth="1" style="1" min="4" max="4"/>
    <col width="10.54296875" customWidth="1" style="1" min="5" max="5"/>
    <col width="41.7265625" customWidth="1" style="1" min="6" max="6"/>
    <col width="7.90625" customWidth="1" style="2" min="7" max="7"/>
    <col width="6" customWidth="1" style="2" min="8" max="8"/>
    <col width="7.1796875" customWidth="1" style="2" min="9" max="9"/>
    <col width="5.6328125" customWidth="1" style="2" min="10" max="10"/>
    <col width="9.7265625" customWidth="1" style="2" min="11" max="11"/>
    <col width="8.90625" customWidth="1" style="2" min="12" max="12"/>
    <col width="10.453125" customWidth="1" style="2" min="13" max="13"/>
    <col width="10.81640625" customWidth="1" style="2" min="14" max="14"/>
    <col width="9.90625" customWidth="1" style="2" min="15" max="15"/>
    <col width="10.6328125" customWidth="1" style="2" min="16" max="16"/>
    <col width="13.1796875" customWidth="1" style="1" min="17" max="17"/>
    <col width="8.90625" customWidth="1" style="1" min="18" max="16384"/>
  </cols>
  <sheetData>
    <row r="1">
      <c r="A1" s="3" t="inlineStr">
        <is>
          <t>PROJECT</t>
        </is>
      </c>
      <c r="B1" s="4" t="n"/>
      <c r="C1" s="5" t="inlineStr">
        <is>
          <t>DISCOUNT RETAIL STORE - TEXAS</t>
        </is>
      </c>
      <c r="D1" s="6" t="n"/>
      <c r="E1" s="6" t="n"/>
      <c r="F1" s="6" t="n"/>
      <c r="G1" s="7" t="n"/>
      <c r="H1" s="7" t="n"/>
      <c r="I1" s="7" t="n"/>
      <c r="J1" s="7" t="n"/>
      <c r="K1" s="7" t="n"/>
      <c r="L1" s="7" t="n"/>
      <c r="M1" s="8" t="n"/>
      <c r="N1" s="8" t="inlineStr"/>
      <c r="O1" s="7" t="n"/>
      <c r="P1" s="7" t="n"/>
      <c r="Q1" s="9" t="inlineStr">
        <is>
          <t xml:space="preserve">Estimators: </t>
        </is>
      </c>
    </row>
    <row r="2" ht="16.5" customHeight="1">
      <c r="A2" s="10" t="inlineStr">
        <is>
          <t xml:space="preserve">ADDRESS </t>
        </is>
      </c>
      <c r="B2" s="11" t="n"/>
      <c r="C2" s="12" t="inlineStr">
        <is>
          <t>Texas</t>
        </is>
      </c>
      <c r="D2" s="13" t="n"/>
      <c r="E2" s="13" t="n"/>
      <c r="F2" s="13" t="n"/>
      <c r="G2" s="14" t="n"/>
      <c r="H2" s="14" t="n"/>
      <c r="I2" s="14" t="n"/>
      <c r="J2" s="14" t="n"/>
      <c r="K2" s="14" t="n"/>
      <c r="L2" s="14" t="n"/>
      <c r="M2" s="14" t="n"/>
      <c r="N2" s="15" t="n"/>
      <c r="O2" s="14" t="n"/>
      <c r="P2" s="14" t="n"/>
      <c r="Q2" s="16" t="inlineStr">
        <is>
          <t xml:space="preserve">Reviewed By: </t>
        </is>
      </c>
    </row>
    <row r="3">
      <c r="A3" s="17" t="inlineStr">
        <is>
          <t>SCOPE OF WORK</t>
        </is>
      </c>
      <c r="B3" s="18" t="n"/>
      <c r="C3" s="19" t="inlineStr">
        <is>
          <t>MEP (Demolition, Plumbing, HVAC, Electrical)</t>
        </is>
      </c>
      <c r="D3" s="20" t="n"/>
      <c r="E3" s="20" t="n"/>
      <c r="F3" s="20" t="n"/>
      <c r="G3" s="21" t="n"/>
      <c r="H3" s="22" t="inlineStr">
        <is>
          <t>Please Confirm/Add Price</t>
        </is>
      </c>
      <c r="I3" s="23" t="n"/>
      <c r="J3" s="23" t="n"/>
      <c r="K3" s="23" t="n"/>
      <c r="L3" s="23" t="n"/>
      <c r="M3" s="23" t="n"/>
      <c r="N3" s="23" t="n"/>
      <c r="O3" s="23" t="n"/>
      <c r="P3" s="23" t="n"/>
      <c r="Q3" s="24" t="n"/>
    </row>
    <row r="4">
      <c r="A4" s="25" t="inlineStr">
        <is>
          <t>Date of Plans</t>
        </is>
      </c>
      <c r="B4" s="26" t="n"/>
      <c r="C4" s="27" t="n">
        <v>46244</v>
      </c>
      <c r="D4" s="20" t="n"/>
      <c r="E4" s="28" t="n"/>
      <c r="F4" s="28" t="n"/>
      <c r="G4" s="29" t="n"/>
      <c r="H4" s="22" t="inlineStr">
        <is>
          <t>Please Confirm Scope</t>
        </is>
      </c>
      <c r="I4" s="23" t="n"/>
      <c r="J4" s="23" t="n"/>
      <c r="K4" s="23" t="n"/>
      <c r="L4" s="23" t="n"/>
      <c r="M4" s="23" t="n"/>
      <c r="N4" s="23" t="n"/>
      <c r="O4" s="23" t="n"/>
      <c r="P4" s="23" t="n"/>
      <c r="Q4" s="24" t="n"/>
    </row>
    <row r="5">
      <c r="A5" s="25" t="inlineStr">
        <is>
          <t>Date of Submission</t>
        </is>
      </c>
      <c r="B5" s="26" t="n"/>
      <c r="C5" s="27" t="n">
        <v>46302</v>
      </c>
      <c r="D5" s="20" t="n"/>
      <c r="E5" s="20" t="n"/>
      <c r="F5" s="20" t="n"/>
      <c r="G5" s="23" t="n"/>
      <c r="H5" s="22" t="n"/>
      <c r="I5" s="23" t="n"/>
      <c r="J5" s="23" t="n"/>
      <c r="K5" s="23" t="n"/>
      <c r="L5" s="23" t="n"/>
      <c r="M5" s="23" t="n"/>
      <c r="N5" s="23" t="n"/>
      <c r="O5" s="23" t="n"/>
      <c r="P5" s="23" t="n"/>
      <c r="Q5" s="24" t="n"/>
    </row>
    <row r="6" ht="16.5" customHeight="1">
      <c r="A6" s="30">
        <f>A$296</f>
        <v/>
      </c>
      <c r="B6" s="26" t="n"/>
      <c r="C6" s="122">
        <f>P$296</f>
        <v/>
      </c>
      <c r="D6" s="20" t="n"/>
      <c r="E6" s="20" t="n"/>
      <c r="F6" s="20" t="n"/>
      <c r="G6" s="23" t="n"/>
      <c r="H6" s="22" t="n"/>
      <c r="I6" s="23" t="n"/>
      <c r="J6" s="23" t="n"/>
      <c r="K6" s="23" t="n"/>
      <c r="L6" s="23" t="n"/>
      <c r="M6" s="23" t="n"/>
      <c r="N6" s="23" t="n"/>
      <c r="O6" s="23" t="n"/>
      <c r="P6" s="23" t="n"/>
      <c r="Q6" s="24" t="n"/>
    </row>
    <row r="7" ht="30.75" customFormat="1" customHeight="1" s="2">
      <c r="A7" s="32" t="inlineStr">
        <is>
          <t>Sr. #</t>
        </is>
      </c>
      <c r="B7" s="33" t="inlineStr">
        <is>
          <t>DWG. No.</t>
        </is>
      </c>
      <c r="C7" s="34" t="inlineStr">
        <is>
          <t>DETAIL NO.</t>
        </is>
      </c>
      <c r="D7" s="34" t="inlineStr">
        <is>
          <t>SUB DETAIL</t>
        </is>
      </c>
      <c r="E7" s="34" t="inlineStr">
        <is>
          <t>COLOR CODE</t>
        </is>
      </c>
      <c r="F7" s="34" t="inlineStr">
        <is>
          <t>DESCRIPTION</t>
        </is>
      </c>
      <c r="G7" s="34" t="inlineStr">
        <is>
          <t>QUANTITY</t>
        </is>
      </c>
      <c r="H7" s="34" t="inlineStr">
        <is>
          <t>WASTE</t>
        </is>
      </c>
      <c r="I7" s="35" t="inlineStr">
        <is>
          <t>QTY. W/ WASTE</t>
        </is>
      </c>
      <c r="J7" s="34" t="inlineStr">
        <is>
          <t>UNIT</t>
        </is>
      </c>
      <c r="K7" s="35" t="inlineStr">
        <is>
          <t>LABOR/EQUIP. COST</t>
        </is>
      </c>
      <c r="L7" s="35" t="inlineStr">
        <is>
          <t>MATERIAL COST</t>
        </is>
      </c>
      <c r="M7" s="35" t="inlineStr">
        <is>
          <t>TOTAL 
LABOR</t>
        </is>
      </c>
      <c r="N7" s="35" t="inlineStr">
        <is>
          <t>TOTAL 
MATERIAL</t>
        </is>
      </c>
      <c r="O7" s="35" t="inlineStr">
        <is>
          <t>TOTAL UNIT COST</t>
        </is>
      </c>
      <c r="P7" s="35" t="inlineStr">
        <is>
          <t>TOTAL COST</t>
        </is>
      </c>
      <c r="Q7" s="36" t="inlineStr">
        <is>
          <t>DIVISION SUBTOTALS</t>
        </is>
      </c>
    </row>
    <row r="8" ht="16.5" customHeight="1">
      <c r="A8" s="37">
        <f>IF(G8&lt;&gt;"",1+MAX($A$7:A7),"")</f>
        <v/>
      </c>
      <c r="B8" s="38" t="n"/>
      <c r="C8" s="39" t="n"/>
      <c r="D8" s="40" t="n"/>
      <c r="E8" s="41" t="inlineStr">
        <is>
          <t>01 00 00</t>
        </is>
      </c>
      <c r="F8" s="41" t="inlineStr">
        <is>
          <t>GENERAL REQUIREMENTS</t>
        </is>
      </c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  <c r="P8" s="42" t="n"/>
      <c r="Q8" s="43" t="n"/>
    </row>
    <row r="9" ht="47.25" customHeight="1">
      <c r="A9" s="37">
        <f>IF(G9&lt;&gt;"",1+MAX($A$7:A8),"")</f>
        <v/>
      </c>
      <c r="B9" s="44" t="inlineStr">
        <is>
          <t>P1/P2</t>
        </is>
      </c>
      <c r="C9" s="44" t="n"/>
      <c r="D9" s="45" t="n"/>
      <c r="E9" s="45" t="n"/>
      <c r="F9" s="46" t="inlineStr">
        <is>
          <t>Sanitary Line Video Scope
Before Start Of Work And Before
Turnover</t>
        </is>
      </c>
      <c r="G9" s="44" t="n">
        <v>1</v>
      </c>
      <c r="H9" s="47" t="n">
        <v>0</v>
      </c>
      <c r="I9" s="123">
        <f>G9*(1+H9)</f>
        <v/>
      </c>
      <c r="J9" s="49" t="inlineStr">
        <is>
          <t>LS</t>
        </is>
      </c>
      <c r="K9" s="124" t="n">
        <v>0</v>
      </c>
      <c r="L9" s="124" t="n">
        <v>0</v>
      </c>
      <c r="M9" s="125">
        <f>K9*I9</f>
        <v/>
      </c>
      <c r="N9" s="125">
        <f>L9*I9</f>
        <v/>
      </c>
      <c r="O9" s="125">
        <f>L9+K9</f>
        <v/>
      </c>
      <c r="P9" s="126">
        <f>O9*I9</f>
        <v/>
      </c>
      <c r="Q9" s="43" t="n"/>
    </row>
    <row r="10" ht="31.5" customHeight="1">
      <c r="A10" s="37">
        <f>IF(G10&lt;&gt;"",1+MAX($A$7:A9),"")</f>
        <v/>
      </c>
      <c r="B10" s="44" t="inlineStr">
        <is>
          <t>P2</t>
        </is>
      </c>
      <c r="C10" s="44" t="n"/>
      <c r="D10" s="45" t="n"/>
      <c r="E10" s="45" t="n"/>
      <c r="F10" s="46" t="inlineStr">
        <is>
          <t>Domestic Water Service Pressure Test
Before Start Of Work</t>
        </is>
      </c>
      <c r="G10" s="44" t="n">
        <v>1</v>
      </c>
      <c r="H10" s="47" t="n">
        <v>0</v>
      </c>
      <c r="I10" s="123">
        <f>G10*(1+H10)</f>
        <v/>
      </c>
      <c r="J10" s="49" t="inlineStr">
        <is>
          <t>LS</t>
        </is>
      </c>
      <c r="K10" s="124" t="n">
        <v>0</v>
      </c>
      <c r="L10" s="124" t="n">
        <v>0</v>
      </c>
      <c r="M10" s="125">
        <f>K10*I10</f>
        <v/>
      </c>
      <c r="N10" s="125">
        <f>L10*I10</f>
        <v/>
      </c>
      <c r="O10" s="125">
        <f>L10+K10</f>
        <v/>
      </c>
      <c r="P10" s="126">
        <f>O10*I10</f>
        <v/>
      </c>
      <c r="Q10" s="43" t="n"/>
    </row>
    <row r="11">
      <c r="A11" s="37">
        <f>IF(G11&lt;&gt;"",1+MAX($A$7:A10),"")</f>
        <v/>
      </c>
      <c r="B11" s="44" t="inlineStr">
        <is>
          <t>P2</t>
        </is>
      </c>
      <c r="C11" s="44" t="n"/>
      <c r="D11" s="45" t="n"/>
      <c r="E11" s="45" t="n"/>
      <c r="F11" s="46" t="inlineStr">
        <is>
          <t>As-Built Drawings (Plumbing)</t>
        </is>
      </c>
      <c r="G11" s="44" t="n">
        <v>1</v>
      </c>
      <c r="H11" s="47" t="n">
        <v>0</v>
      </c>
      <c r="I11" s="123">
        <f>G11*(1+H11)</f>
        <v/>
      </c>
      <c r="J11" s="49" t="inlineStr">
        <is>
          <t>LS</t>
        </is>
      </c>
      <c r="K11" s="124" t="n">
        <v>0</v>
      </c>
      <c r="L11" s="124" t="n">
        <v>0</v>
      </c>
      <c r="M11" s="125">
        <f>K11*I11</f>
        <v/>
      </c>
      <c r="N11" s="125">
        <f>L11*I11</f>
        <v/>
      </c>
      <c r="O11" s="125">
        <f>L11+K11</f>
        <v/>
      </c>
      <c r="P11" s="126">
        <f>O11*I11</f>
        <v/>
      </c>
      <c r="Q11" s="43" t="n"/>
    </row>
    <row r="12">
      <c r="A12" s="37">
        <f>IF(G12&lt;&gt;"",1+MAX($A$7:A11),"")</f>
        <v/>
      </c>
      <c r="B12" s="44" t="inlineStr">
        <is>
          <t>P3</t>
        </is>
      </c>
      <c r="C12" s="44" t="n"/>
      <c r="D12" s="45" t="n"/>
      <c r="E12" s="45" t="n"/>
      <c r="F12" s="46" t="inlineStr">
        <is>
          <t>Plumbing Permits And Inspections</t>
        </is>
      </c>
      <c r="G12" s="44" t="n">
        <v>1</v>
      </c>
      <c r="H12" s="47" t="n">
        <v>0</v>
      </c>
      <c r="I12" s="123">
        <f>G12*(1+H12)</f>
        <v/>
      </c>
      <c r="J12" s="49" t="inlineStr">
        <is>
          <t>LS</t>
        </is>
      </c>
      <c r="K12" s="124" t="n">
        <v>0</v>
      </c>
      <c r="L12" s="124" t="n">
        <v>0</v>
      </c>
      <c r="M12" s="125">
        <f>K12*I12</f>
        <v/>
      </c>
      <c r="N12" s="125">
        <f>L12*I12</f>
        <v/>
      </c>
      <c r="O12" s="125">
        <f>L12+K12</f>
        <v/>
      </c>
      <c r="P12" s="126">
        <f>O12*I12</f>
        <v/>
      </c>
      <c r="Q12" s="43" t="n"/>
    </row>
    <row r="13" ht="47.25" customHeight="1">
      <c r="A13" s="37">
        <f>IF(G13&lt;&gt;"",1+MAX($A$7:A12),"")</f>
        <v/>
      </c>
      <c r="B13" s="44" t="inlineStr">
        <is>
          <t>P1</t>
        </is>
      </c>
      <c r="C13" s="44" t="n"/>
      <c r="D13" s="45" t="n"/>
      <c r="E13" s="45" t="n"/>
      <c r="F13" s="46" t="inlineStr">
        <is>
          <t>Gas Meter
Verify Capacity, Replace As Required
Demand: 1,716 CFH</t>
        </is>
      </c>
      <c r="G13" s="44" t="n">
        <v>1</v>
      </c>
      <c r="H13" s="47" t="n">
        <v>0</v>
      </c>
      <c r="I13" s="123">
        <f>G13*(1+H13)</f>
        <v/>
      </c>
      <c r="J13" s="49" t="inlineStr">
        <is>
          <t>LS</t>
        </is>
      </c>
      <c r="K13" s="124" t="n">
        <v>0</v>
      </c>
      <c r="L13" s="124" t="n">
        <v>0</v>
      </c>
      <c r="M13" s="125">
        <f>K13*I13</f>
        <v/>
      </c>
      <c r="N13" s="125">
        <f>L13*I13</f>
        <v/>
      </c>
      <c r="O13" s="125">
        <f>L13+K13</f>
        <v/>
      </c>
      <c r="P13" s="126">
        <f>O13*I13</f>
        <v/>
      </c>
      <c r="Q13" s="43" t="n"/>
    </row>
    <row r="14">
      <c r="A14" s="37">
        <f>IF(G14&lt;&gt;"",1+MAX($A$7:A13),"")</f>
        <v/>
      </c>
      <c r="B14" s="44" t="inlineStr">
        <is>
          <t>M2.0</t>
        </is>
      </c>
      <c r="C14" s="44" t="inlineStr">
        <is>
          <t>M3.0</t>
        </is>
      </c>
      <c r="D14" s="45" t="n"/>
      <c r="E14" s="45" t="n"/>
      <c r="F14" s="46" t="inlineStr">
        <is>
          <t>Air Balancing Of HVAC Systems</t>
        </is>
      </c>
      <c r="G14" s="44" t="n">
        <v>1</v>
      </c>
      <c r="H14" s="47" t="n">
        <v>0</v>
      </c>
      <c r="I14" s="123">
        <f>G14*(1+H14)</f>
        <v/>
      </c>
      <c r="J14" s="49" t="inlineStr">
        <is>
          <t>LS</t>
        </is>
      </c>
      <c r="K14" s="124" t="n">
        <v>0</v>
      </c>
      <c r="L14" s="124" t="n">
        <v>0</v>
      </c>
      <c r="M14" s="125">
        <f>K14*I14</f>
        <v/>
      </c>
      <c r="N14" s="125">
        <f>L14*I14</f>
        <v/>
      </c>
      <c r="O14" s="125">
        <f>L14+K14</f>
        <v/>
      </c>
      <c r="P14" s="126">
        <f>O14*I14</f>
        <v/>
      </c>
      <c r="Q14" s="43" t="n"/>
    </row>
    <row r="15">
      <c r="A15" s="37">
        <f>IF(G15&lt;&gt;"",1+MAX($A$7:A14),"")</f>
        <v/>
      </c>
      <c r="B15" s="44" t="n"/>
      <c r="C15" s="44" t="n"/>
      <c r="D15" s="45" t="n"/>
      <c r="E15" s="45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3" t="n"/>
    </row>
    <row r="16" ht="17.25" customHeight="1">
      <c r="A16" s="37">
        <f>IF(G16&lt;&gt;"",1+MAX($A$7:A15),"")</f>
        <v/>
      </c>
      <c r="B16" s="44" t="n"/>
      <c r="C16" s="44" t="n"/>
      <c r="D16" s="45" t="n"/>
      <c r="E16" s="45" t="n"/>
      <c r="F16" s="53" t="inlineStr">
        <is>
          <t>GENERAL REQUIREMENTS SUB TOTAL</t>
        </is>
      </c>
      <c r="G16" s="54" t="n"/>
      <c r="H16" s="54" t="n"/>
      <c r="I16" s="54" t="n"/>
      <c r="J16" s="54" t="n"/>
      <c r="K16" s="54" t="n"/>
      <c r="L16" s="54" t="n"/>
      <c r="M16" s="127">
        <f>SUM(M9:M15)</f>
        <v/>
      </c>
      <c r="N16" s="127">
        <f>SUM(N9:N15)</f>
        <v/>
      </c>
      <c r="O16" s="54" t="n"/>
      <c r="P16" s="56" t="n"/>
      <c r="Q16" s="128">
        <f>SUM(P9:P15)</f>
        <v/>
      </c>
    </row>
    <row r="17" ht="17.25" customHeight="1">
      <c r="A17" s="37">
        <f>IF(G17&lt;&gt;"",1+MAX($A$7:A16),"")</f>
        <v/>
      </c>
      <c r="B17" s="58" t="n"/>
      <c r="C17" s="58" t="n"/>
      <c r="D17" s="59" t="n"/>
      <c r="E17" s="59" t="n"/>
      <c r="F17" s="60" t="n"/>
      <c r="G17" s="60" t="n"/>
      <c r="H17" s="60" t="n"/>
      <c r="I17" s="60" t="n"/>
      <c r="J17" s="60" t="n"/>
      <c r="K17" s="60" t="n"/>
      <c r="L17" s="60" t="n"/>
      <c r="M17" s="60" t="n"/>
      <c r="N17" s="60" t="n"/>
      <c r="O17" s="60" t="n"/>
      <c r="P17" s="60" t="n"/>
      <c r="Q17" s="129" t="n"/>
    </row>
    <row r="18" ht="16.5" customHeight="1">
      <c r="A18" s="37">
        <f>IF(G18&lt;&gt;"",1+MAX($A$7:A17),"")</f>
        <v/>
      </c>
      <c r="B18" s="38" t="n"/>
      <c r="C18" s="39" t="n"/>
      <c r="D18" s="40" t="n"/>
      <c r="E18" s="41" t="inlineStr">
        <is>
          <t>02 00 00</t>
        </is>
      </c>
      <c r="F18" s="41" t="inlineStr">
        <is>
          <t>DEMOLITION</t>
        </is>
      </c>
      <c r="G18" s="39" t="n"/>
      <c r="H18" s="39" t="n"/>
      <c r="I18" s="39" t="n"/>
      <c r="J18" s="39" t="n"/>
      <c r="K18" s="39" t="n"/>
      <c r="L18" s="39" t="n"/>
      <c r="M18" s="39" t="n"/>
      <c r="N18" s="39" t="n"/>
      <c r="O18" s="39" t="n"/>
      <c r="P18" s="42" t="n"/>
      <c r="Q18" s="43" t="n"/>
    </row>
    <row r="19" ht="16.5" customHeight="1">
      <c r="A19" s="37">
        <f>IF(G19&lt;&gt;"",1+MAX($A$7:A18),"")</f>
        <v/>
      </c>
      <c r="B19" s="44" t="n"/>
      <c r="C19" s="44" t="n"/>
      <c r="D19" s="45" t="n"/>
      <c r="E19" s="62" t="n"/>
      <c r="F19" s="63" t="inlineStr">
        <is>
          <t>MECHANICAL DEMOLITION</t>
        </is>
      </c>
      <c r="G19" s="64" t="n"/>
      <c r="H19" s="47" t="n"/>
      <c r="I19" s="123" t="n"/>
      <c r="J19" s="49" t="n"/>
      <c r="K19" s="49" t="n"/>
      <c r="L19" s="49" t="n"/>
      <c r="M19" s="49" t="n"/>
      <c r="N19" s="125" t="n"/>
      <c r="O19" s="125" t="n"/>
      <c r="P19" s="126" t="n"/>
      <c r="Q19" s="43" t="n"/>
    </row>
    <row r="20" ht="47.25" customHeight="1">
      <c r="A20" s="37">
        <f>IF(G20&lt;&gt;"",1+MAX($A$7:A19),"")</f>
        <v/>
      </c>
      <c r="B20" s="44" t="inlineStr">
        <is>
          <t>MD1.0</t>
        </is>
      </c>
      <c r="C20" s="44" t="n"/>
      <c r="D20" s="45" t="n"/>
      <c r="E20" s="45" t="n"/>
      <c r="F20" s="46" t="inlineStr">
        <is>
          <t>Remove Existing Rooftop Unit
With Condensate Piping, Ductwork,
Power And Control Wiring</t>
        </is>
      </c>
      <c r="G20" s="44" t="n">
        <v>4</v>
      </c>
      <c r="H20" s="47" t="n">
        <v>0</v>
      </c>
      <c r="I20" s="123">
        <f>G20*(1+H20)</f>
        <v/>
      </c>
      <c r="J20" s="49" t="inlineStr">
        <is>
          <t>EA</t>
        </is>
      </c>
      <c r="K20" s="124" t="n">
        <v>0</v>
      </c>
      <c r="L20" s="124" t="n">
        <v>0</v>
      </c>
      <c r="M20" s="125">
        <f>K20*I20</f>
        <v/>
      </c>
      <c r="N20" s="125">
        <f>L20*I20</f>
        <v/>
      </c>
      <c r="O20" s="125">
        <f>L20+K20</f>
        <v/>
      </c>
      <c r="P20" s="126">
        <f>O20*I20</f>
        <v/>
      </c>
      <c r="Q20" s="43" t="n"/>
    </row>
    <row r="21" ht="31.5" customHeight="1">
      <c r="A21" s="37">
        <f>IF(G21&lt;&gt;"",1+MAX($A$7:A20),"")</f>
        <v/>
      </c>
      <c r="B21" s="44" t="inlineStr">
        <is>
          <t>MD1.0</t>
        </is>
      </c>
      <c r="C21" s="44" t="n"/>
      <c r="D21" s="45" t="n"/>
      <c r="E21" s="45" t="n"/>
      <c r="F21" s="46" t="inlineStr">
        <is>
          <t>Weatherproof Curb Cap On Abandoned Curb
Insulated Galvanized Steel</t>
        </is>
      </c>
      <c r="G21" s="44" t="n">
        <v>3</v>
      </c>
      <c r="H21" s="47" t="n">
        <v>0</v>
      </c>
      <c r="I21" s="123">
        <f>G21*(1+H21)</f>
        <v/>
      </c>
      <c r="J21" s="49" t="inlineStr">
        <is>
          <t>EA</t>
        </is>
      </c>
      <c r="K21" s="124" t="n">
        <v>0</v>
      </c>
      <c r="L21" s="124" t="n">
        <v>0</v>
      </c>
      <c r="M21" s="125">
        <f>K21*I21</f>
        <v/>
      </c>
      <c r="N21" s="125">
        <f>L21*I21</f>
        <v/>
      </c>
      <c r="O21" s="125">
        <f>L21+K21</f>
        <v/>
      </c>
      <c r="P21" s="126">
        <f>O21*I21</f>
        <v/>
      </c>
      <c r="Q21" s="43" t="n"/>
    </row>
    <row r="22" ht="31.5" customHeight="1">
      <c r="A22" s="37">
        <f>IF(G22&lt;&gt;"",1+MAX($A$7:A21),"")</f>
        <v/>
      </c>
      <c r="B22" s="44" t="inlineStr">
        <is>
          <t>MD1.0</t>
        </is>
      </c>
      <c r="C22" s="44" t="n"/>
      <c r="D22" s="45" t="n"/>
      <c r="E22" s="45" t="n"/>
      <c r="F22" s="46" t="inlineStr">
        <is>
          <t>Prepare Existing Roof Curb
For New Adapter Curb And RTU</t>
        </is>
      </c>
      <c r="G22" s="44" t="n">
        <v>1</v>
      </c>
      <c r="H22" s="47" t="n">
        <v>0</v>
      </c>
      <c r="I22" s="123">
        <f>G22*(1+H22)</f>
        <v/>
      </c>
      <c r="J22" s="49" t="inlineStr">
        <is>
          <t>EA</t>
        </is>
      </c>
      <c r="K22" s="124" t="n">
        <v>0</v>
      </c>
      <c r="L22" s="124" t="n">
        <v>0</v>
      </c>
      <c r="M22" s="125">
        <f>K22*I22</f>
        <v/>
      </c>
      <c r="N22" s="125">
        <f>L22*I22</f>
        <v/>
      </c>
      <c r="O22" s="125">
        <f>L22+K22</f>
        <v/>
      </c>
      <c r="P22" s="126">
        <f>O22*I22</f>
        <v/>
      </c>
      <c r="Q22" s="43" t="n"/>
    </row>
    <row r="23" ht="47.25" customHeight="1">
      <c r="A23" s="37">
        <f>IF(G23&lt;&gt;"",1+MAX($A$7:A22),"")</f>
        <v/>
      </c>
      <c r="B23" s="44" t="inlineStr">
        <is>
          <t>MD1.0</t>
        </is>
      </c>
      <c r="C23" s="44" t="n"/>
      <c r="D23" s="45" t="n"/>
      <c r="E23" s="45" t="n"/>
      <c r="F23" s="46" t="inlineStr">
        <is>
          <t>Remove Unused Interior Equipment
Ductwork, Diffusers, Grilles, Hangers,
Controls And Piping</t>
        </is>
      </c>
      <c r="G23" s="44" t="n">
        <v>1</v>
      </c>
      <c r="H23" s="47" t="n">
        <v>0</v>
      </c>
      <c r="I23" s="123">
        <f>G23*(1+H23)</f>
        <v/>
      </c>
      <c r="J23" s="49" t="inlineStr">
        <is>
          <t>LS</t>
        </is>
      </c>
      <c r="K23" s="124" t="n">
        <v>0</v>
      </c>
      <c r="L23" s="124" t="n">
        <v>0</v>
      </c>
      <c r="M23" s="125">
        <f>K23*I23</f>
        <v/>
      </c>
      <c r="N23" s="125">
        <f>L23*I23</f>
        <v/>
      </c>
      <c r="O23" s="125">
        <f>L23+K23</f>
        <v/>
      </c>
      <c r="P23" s="126">
        <f>O23*I23</f>
        <v/>
      </c>
      <c r="Q23" s="43" t="n"/>
    </row>
    <row r="24" ht="31.5" customHeight="1">
      <c r="A24" s="37">
        <f>IF(G24&lt;&gt;"",1+MAX($A$7:A23),"")</f>
        <v/>
      </c>
      <c r="B24" s="44" t="inlineStr">
        <is>
          <t>MD1.0</t>
        </is>
      </c>
      <c r="C24" s="44" t="n"/>
      <c r="D24" s="45" t="n"/>
      <c r="E24" s="45" t="n"/>
      <c r="F24" s="46" t="inlineStr">
        <is>
          <t>Remove Unused Roof Equipment
Patch Roof To Match Existing</t>
        </is>
      </c>
      <c r="G24" s="44" t="n">
        <v>1</v>
      </c>
      <c r="H24" s="47" t="n">
        <v>0</v>
      </c>
      <c r="I24" s="123">
        <f>G24*(1+H24)</f>
        <v/>
      </c>
      <c r="J24" s="49" t="inlineStr">
        <is>
          <t>LS</t>
        </is>
      </c>
      <c r="K24" s="124" t="n">
        <v>0</v>
      </c>
      <c r="L24" s="124" t="n">
        <v>0</v>
      </c>
      <c r="M24" s="125">
        <f>K24*I24</f>
        <v/>
      </c>
      <c r="N24" s="125">
        <f>L24*I24</f>
        <v/>
      </c>
      <c r="O24" s="125">
        <f>L24+K24</f>
        <v/>
      </c>
      <c r="P24" s="126">
        <f>O24*I24</f>
        <v/>
      </c>
      <c r="Q24" s="43" t="n"/>
    </row>
    <row r="25">
      <c r="A25" s="37">
        <f>IF(G25&lt;&gt;"",1+MAX($A$7:A24),"")</f>
        <v/>
      </c>
      <c r="B25" s="44" t="n"/>
      <c r="C25" s="44" t="n"/>
      <c r="D25" s="45" t="n"/>
      <c r="E25" s="45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46" t="n"/>
      <c r="Q25" s="43" t="n"/>
    </row>
    <row r="26" ht="16.5" customHeight="1">
      <c r="A26" s="37">
        <f>IF(G26&lt;&gt;"",1+MAX($A$7:A25),"")</f>
        <v/>
      </c>
      <c r="B26" s="44" t="n"/>
      <c r="C26" s="44" t="n"/>
      <c r="D26" s="45" t="n"/>
      <c r="E26" s="62" t="n"/>
      <c r="F26" s="63" t="inlineStr">
        <is>
          <t>PLUMBING DEMOLITION</t>
        </is>
      </c>
      <c r="G26" s="64" t="n"/>
      <c r="H26" s="47" t="n"/>
      <c r="I26" s="123" t="n"/>
      <c r="J26" s="49" t="n"/>
      <c r="K26" s="49" t="n"/>
      <c r="L26" s="49" t="n"/>
      <c r="M26" s="49" t="n"/>
      <c r="N26" s="125" t="n"/>
      <c r="O26" s="125" t="n"/>
      <c r="P26" s="126" t="n"/>
      <c r="Q26" s="43" t="n"/>
    </row>
    <row r="27">
      <c r="A27" s="37">
        <f>IF(G27&lt;&gt;"",1+MAX($A$7:A26),"")</f>
        <v/>
      </c>
      <c r="B27" s="44" t="inlineStr">
        <is>
          <t>P2</t>
        </is>
      </c>
      <c r="C27" s="44" t="n"/>
      <c r="D27" s="45" t="n"/>
      <c r="E27" s="45" t="n"/>
      <c r="F27" s="46" t="inlineStr">
        <is>
          <t>Remove Existing Water Closet</t>
        </is>
      </c>
      <c r="G27" s="44" t="n">
        <v>2</v>
      </c>
      <c r="H27" s="47" t="n">
        <v>0</v>
      </c>
      <c r="I27" s="123">
        <f>G27*(1+H27)</f>
        <v/>
      </c>
      <c r="J27" s="49" t="inlineStr">
        <is>
          <t>EA</t>
        </is>
      </c>
      <c r="K27" s="124" t="n">
        <v>0</v>
      </c>
      <c r="L27" s="124" t="n">
        <v>0</v>
      </c>
      <c r="M27" s="125">
        <f>K27*I27</f>
        <v/>
      </c>
      <c r="N27" s="125">
        <f>L27*I27</f>
        <v/>
      </c>
      <c r="O27" s="125">
        <f>L27+K27</f>
        <v/>
      </c>
      <c r="P27" s="126">
        <f>O27*I27</f>
        <v/>
      </c>
      <c r="Q27" s="43" t="n"/>
    </row>
    <row r="28">
      <c r="A28" s="37">
        <f>IF(G28&lt;&gt;"",1+MAX($A$7:A27),"")</f>
        <v/>
      </c>
      <c r="B28" s="44" t="inlineStr">
        <is>
          <t>P2</t>
        </is>
      </c>
      <c r="C28" s="44" t="n"/>
      <c r="D28" s="45" t="n"/>
      <c r="E28" s="45" t="n"/>
      <c r="F28" s="46" t="inlineStr">
        <is>
          <t>Remove Existing Lavatory / Sink</t>
        </is>
      </c>
      <c r="G28" s="44" t="n">
        <v>4</v>
      </c>
      <c r="H28" s="47" t="n">
        <v>0</v>
      </c>
      <c r="I28" s="123">
        <f>G28*(1+H28)</f>
        <v/>
      </c>
      <c r="J28" s="49" t="inlineStr">
        <is>
          <t>EA</t>
        </is>
      </c>
      <c r="K28" s="124" t="n">
        <v>0</v>
      </c>
      <c r="L28" s="124" t="n">
        <v>0</v>
      </c>
      <c r="M28" s="125">
        <f>K28*I28</f>
        <v/>
      </c>
      <c r="N28" s="125">
        <f>L28*I28</f>
        <v/>
      </c>
      <c r="O28" s="125">
        <f>L28+K28</f>
        <v/>
      </c>
      <c r="P28" s="126">
        <f>O28*I28</f>
        <v/>
      </c>
      <c r="Q28" s="43" t="n"/>
    </row>
    <row r="29">
      <c r="A29" s="37">
        <f>IF(G29&lt;&gt;"",1+MAX($A$7:A28),"")</f>
        <v/>
      </c>
      <c r="B29" s="44" t="inlineStr">
        <is>
          <t>P2</t>
        </is>
      </c>
      <c r="C29" s="44" t="n"/>
      <c r="D29" s="45" t="n"/>
      <c r="E29" s="45" t="n"/>
      <c r="F29" s="46" t="inlineStr">
        <is>
          <t>Remove Existing Floor Drain</t>
        </is>
      </c>
      <c r="G29" s="44" t="n">
        <v>2</v>
      </c>
      <c r="H29" s="47" t="n">
        <v>0</v>
      </c>
      <c r="I29" s="123">
        <f>G29*(1+H29)</f>
        <v/>
      </c>
      <c r="J29" s="49" t="inlineStr">
        <is>
          <t>EA</t>
        </is>
      </c>
      <c r="K29" s="124" t="n">
        <v>0</v>
      </c>
      <c r="L29" s="124" t="n">
        <v>0</v>
      </c>
      <c r="M29" s="125">
        <f>K29*I29</f>
        <v/>
      </c>
      <c r="N29" s="125">
        <f>L29*I29</f>
        <v/>
      </c>
      <c r="O29" s="125">
        <f>L29+K29</f>
        <v/>
      </c>
      <c r="P29" s="126">
        <f>O29*I29</f>
        <v/>
      </c>
      <c r="Q29" s="43" t="n"/>
    </row>
    <row r="30">
      <c r="A30" s="37">
        <f>IF(G30&lt;&gt;"",1+MAX($A$7:A29),"")</f>
        <v/>
      </c>
      <c r="B30" s="44" t="inlineStr">
        <is>
          <t>P2</t>
        </is>
      </c>
      <c r="C30" s="44" t="n"/>
      <c r="D30" s="45" t="n"/>
      <c r="E30" s="45" t="n"/>
      <c r="F30" s="46" t="inlineStr">
        <is>
          <t>Remove Existing Drinking Fountain</t>
        </is>
      </c>
      <c r="G30" s="44" t="n">
        <v>1</v>
      </c>
      <c r="H30" s="47" t="n">
        <v>0</v>
      </c>
      <c r="I30" s="123">
        <f>G30*(1+H30)</f>
        <v/>
      </c>
      <c r="J30" s="49" t="inlineStr">
        <is>
          <t>EA</t>
        </is>
      </c>
      <c r="K30" s="124" t="n">
        <v>0</v>
      </c>
      <c r="L30" s="124" t="n">
        <v>0</v>
      </c>
      <c r="M30" s="125">
        <f>K30*I30</f>
        <v/>
      </c>
      <c r="N30" s="125">
        <f>L30*I30</f>
        <v/>
      </c>
      <c r="O30" s="125">
        <f>L30+K30</f>
        <v/>
      </c>
      <c r="P30" s="126">
        <f>O30*I30</f>
        <v/>
      </c>
      <c r="Q30" s="43" t="n"/>
    </row>
    <row r="31">
      <c r="A31" s="37">
        <f>IF(G31&lt;&gt;"",1+MAX($A$7:A30),"")</f>
        <v/>
      </c>
      <c r="B31" s="44" t="inlineStr">
        <is>
          <t>P2</t>
        </is>
      </c>
      <c r="C31" s="44" t="n"/>
      <c r="D31" s="45" t="n"/>
      <c r="E31" s="45" t="n"/>
      <c r="F31" s="46" t="inlineStr">
        <is>
          <t>Remove Existing Urinal</t>
        </is>
      </c>
      <c r="G31" s="44" t="n">
        <v>2</v>
      </c>
      <c r="H31" s="47" t="n">
        <v>0</v>
      </c>
      <c r="I31" s="123">
        <f>G31*(1+H31)</f>
        <v/>
      </c>
      <c r="J31" s="49" t="inlineStr">
        <is>
          <t>EA</t>
        </is>
      </c>
      <c r="K31" s="124" t="n">
        <v>0</v>
      </c>
      <c r="L31" s="124" t="n">
        <v>0</v>
      </c>
      <c r="M31" s="125">
        <f>K31*I31</f>
        <v/>
      </c>
      <c r="N31" s="125">
        <f>L31*I31</f>
        <v/>
      </c>
      <c r="O31" s="125">
        <f>L31+K31</f>
        <v/>
      </c>
      <c r="P31" s="126">
        <f>O31*I31</f>
        <v/>
      </c>
      <c r="Q31" s="43" t="n"/>
    </row>
    <row r="32">
      <c r="A32" s="37">
        <f>IF(G32&lt;&gt;"",1+MAX($A$7:A31),"")</f>
        <v/>
      </c>
      <c r="B32" s="44" t="n"/>
      <c r="C32" s="44" t="n"/>
      <c r="D32" s="45" t="n"/>
      <c r="E32" s="45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43" t="n"/>
    </row>
    <row r="33" ht="16.5" customHeight="1">
      <c r="A33" s="37">
        <f>IF(G33&lt;&gt;"",1+MAX($A$7:A32),"")</f>
        <v/>
      </c>
      <c r="B33" s="44" t="n"/>
      <c r="C33" s="44" t="n"/>
      <c r="D33" s="45" t="n"/>
      <c r="E33" s="62" t="n"/>
      <c r="F33" s="63" t="inlineStr">
        <is>
          <t>ELECTRICAL DEMOLITION</t>
        </is>
      </c>
      <c r="G33" s="64" t="n"/>
      <c r="H33" s="47" t="n"/>
      <c r="I33" s="123" t="n"/>
      <c r="J33" s="49" t="n"/>
      <c r="K33" s="49" t="n"/>
      <c r="L33" s="49" t="n"/>
      <c r="M33" s="49" t="n"/>
      <c r="N33" s="125" t="n"/>
      <c r="O33" s="125" t="n"/>
      <c r="P33" s="126" t="n"/>
      <c r="Q33" s="43" t="n"/>
    </row>
    <row r="34" ht="31.5" customHeight="1">
      <c r="A34" s="37">
        <f>IF(G34&lt;&gt;"",1+MAX($A$7:A33),"")</f>
        <v/>
      </c>
      <c r="B34" s="44" t="inlineStr">
        <is>
          <t>E1/E2</t>
        </is>
      </c>
      <c r="C34" s="44" t="n"/>
      <c r="D34" s="45" t="n"/>
      <c r="E34" s="45" t="n"/>
      <c r="F34" s="46" t="inlineStr">
        <is>
          <t>Remove Existing Electrical
Fixtures, Devices, Circuits And Panels</t>
        </is>
      </c>
      <c r="G34" s="44" t="n">
        <v>1</v>
      </c>
      <c r="H34" s="47" t="n">
        <v>0</v>
      </c>
      <c r="I34" s="123">
        <f>G34*(1+H34)</f>
        <v/>
      </c>
      <c r="J34" s="49" t="inlineStr">
        <is>
          <t>LS</t>
        </is>
      </c>
      <c r="K34" s="124" t="n">
        <v>0</v>
      </c>
      <c r="L34" s="124" t="n">
        <v>0</v>
      </c>
      <c r="M34" s="125">
        <f>K34*I34</f>
        <v/>
      </c>
      <c r="N34" s="125">
        <f>L34*I34</f>
        <v/>
      </c>
      <c r="O34" s="125">
        <f>L34+K34</f>
        <v/>
      </c>
      <c r="P34" s="126">
        <f>O34*I34</f>
        <v/>
      </c>
      <c r="Q34" s="43" t="n"/>
    </row>
    <row r="35">
      <c r="A35" s="37">
        <f>IF(G35&lt;&gt;"",1+MAX($A$7:A34),"")</f>
        <v/>
      </c>
      <c r="B35" s="44" t="n"/>
      <c r="C35" s="44" t="n"/>
      <c r="D35" s="45" t="n"/>
      <c r="E35" s="45" t="n"/>
      <c r="F35" s="46" t="n"/>
      <c r="G35" s="46" t="n"/>
      <c r="H35" s="46" t="n"/>
      <c r="I35" s="46" t="n"/>
      <c r="J35" s="46" t="n"/>
      <c r="K35" s="46" t="n"/>
      <c r="L35" s="46" t="n"/>
      <c r="M35" s="46" t="n"/>
      <c r="N35" s="46" t="n"/>
      <c r="O35" s="46" t="n"/>
      <c r="P35" s="46" t="n"/>
      <c r="Q35" s="43" t="n"/>
    </row>
    <row r="36" ht="17.25" customHeight="1">
      <c r="A36" s="37">
        <f>IF(G36&lt;&gt;"",1+MAX($A$7:A35),"")</f>
        <v/>
      </c>
      <c r="B36" s="44" t="n"/>
      <c r="C36" s="44" t="n"/>
      <c r="D36" s="45" t="n"/>
      <c r="E36" s="45" t="n"/>
      <c r="F36" s="53" t="inlineStr">
        <is>
          <t>DEMOLITION SUB TOTAL</t>
        </is>
      </c>
      <c r="G36" s="54" t="n"/>
      <c r="H36" s="54" t="n"/>
      <c r="I36" s="54" t="n"/>
      <c r="J36" s="54" t="n"/>
      <c r="K36" s="54" t="n"/>
      <c r="L36" s="54" t="n"/>
      <c r="M36" s="127">
        <f>SUM(M19:M35)</f>
        <v/>
      </c>
      <c r="N36" s="127">
        <f>SUM(N19:N35)</f>
        <v/>
      </c>
      <c r="O36" s="54" t="n"/>
      <c r="P36" s="56" t="n"/>
      <c r="Q36" s="128">
        <f>SUM(P19:P35)</f>
        <v/>
      </c>
    </row>
    <row r="37" ht="17.25" customHeight="1">
      <c r="A37" s="37">
        <f>IF(G37&lt;&gt;"",1+MAX($A$7:A36),"")</f>
        <v/>
      </c>
      <c r="B37" s="58" t="n"/>
      <c r="C37" s="58" t="n"/>
      <c r="D37" s="59" t="n"/>
      <c r="E37" s="59" t="n"/>
      <c r="F37" s="60" t="n"/>
      <c r="G37" s="60" t="n"/>
      <c r="H37" s="60" t="n"/>
      <c r="I37" s="60" t="n"/>
      <c r="J37" s="60" t="n"/>
      <c r="K37" s="60" t="n"/>
      <c r="L37" s="60" t="n"/>
      <c r="M37" s="60" t="n"/>
      <c r="N37" s="60" t="n"/>
      <c r="O37" s="60" t="n"/>
      <c r="P37" s="60" t="n"/>
      <c r="Q37" s="129" t="n"/>
    </row>
    <row r="38" ht="16.5" customHeight="1">
      <c r="A38" s="37">
        <f>IF(G38&lt;&gt;"",1+MAX($A$7:A37),"")</f>
        <v/>
      </c>
      <c r="B38" s="38" t="n"/>
      <c r="C38" s="39" t="n"/>
      <c r="D38" s="40" t="n"/>
      <c r="E38" s="41" t="inlineStr">
        <is>
          <t>22 00 00</t>
        </is>
      </c>
      <c r="F38" s="41" t="inlineStr">
        <is>
          <t>PLUMBING</t>
        </is>
      </c>
      <c r="G38" s="39" t="n"/>
      <c r="H38" s="39" t="n"/>
      <c r="I38" s="39" t="n"/>
      <c r="J38" s="39" t="n"/>
      <c r="K38" s="39" t="n"/>
      <c r="L38" s="39" t="n"/>
      <c r="M38" s="39" t="n"/>
      <c r="N38" s="39" t="n"/>
      <c r="O38" s="39" t="n"/>
      <c r="P38" s="42" t="n"/>
      <c r="Q38" s="43" t="n"/>
    </row>
    <row r="39" ht="16.5" customHeight="1">
      <c r="A39" s="37">
        <f>IF(G39&lt;&gt;"",1+MAX($A$7:A38),"")</f>
        <v/>
      </c>
      <c r="B39" s="44" t="n"/>
      <c r="C39" s="44" t="n"/>
      <c r="D39" s="45" t="n"/>
      <c r="E39" s="62" t="n"/>
      <c r="F39" s="63" t="inlineStr">
        <is>
          <t>DOMESTIC WATER SYSTEM</t>
        </is>
      </c>
      <c r="G39" s="64" t="n"/>
      <c r="H39" s="47" t="n"/>
      <c r="I39" s="123" t="n"/>
      <c r="J39" s="49" t="n"/>
      <c r="K39" s="49" t="n"/>
      <c r="L39" s="49" t="n"/>
      <c r="M39" s="49" t="n"/>
      <c r="N39" s="125" t="n"/>
      <c r="O39" s="125" t="n"/>
      <c r="P39" s="126" t="n"/>
      <c r="Q39" s="43" t="n"/>
    </row>
    <row r="40">
      <c r="A40" s="37">
        <f>IF(G40&lt;&gt;"",1+MAX($A$7:A39),"")</f>
        <v/>
      </c>
      <c r="B40" s="44" t="n"/>
      <c r="C40" s="44" t="n"/>
      <c r="D40" s="45" t="n"/>
      <c r="E40" s="45" t="n"/>
      <c r="F40" s="46" t="n"/>
      <c r="G40" s="46" t="n"/>
      <c r="H40" s="46" t="n"/>
      <c r="I40" s="46" t="n"/>
      <c r="J40" s="46" t="n"/>
      <c r="K40" s="46" t="n"/>
      <c r="L40" s="46" t="n"/>
      <c r="M40" s="46" t="n"/>
      <c r="N40" s="46" t="n"/>
      <c r="O40" s="46" t="n"/>
      <c r="P40" s="46" t="n"/>
      <c r="Q40" s="43" t="n"/>
    </row>
    <row r="41" ht="16.5" customHeight="1">
      <c r="A41" s="37">
        <f>IF(G41&lt;&gt;"",1+MAX($A$7:A40),"")</f>
        <v/>
      </c>
      <c r="B41" s="44" t="n"/>
      <c r="C41" s="44" t="n"/>
      <c r="D41" s="45" t="n"/>
      <c r="E41" s="62" t="n"/>
      <c r="F41" s="63" t="inlineStr">
        <is>
          <t>PIPING</t>
        </is>
      </c>
      <c r="G41" s="64" t="n"/>
      <c r="H41" s="47" t="n"/>
      <c r="I41" s="123" t="n"/>
      <c r="J41" s="49" t="n"/>
      <c r="K41" s="49" t="n"/>
      <c r="L41" s="49" t="n"/>
      <c r="M41" s="49" t="n"/>
      <c r="N41" s="125" t="n"/>
      <c r="O41" s="125" t="n"/>
      <c r="P41" s="126" t="n"/>
      <c r="Q41" s="43" t="n"/>
    </row>
    <row r="42">
      <c r="A42" s="37">
        <f>IF(G42&lt;&gt;"",1+MAX($A$7:A41),"")</f>
        <v/>
      </c>
      <c r="B42" s="44" t="inlineStr">
        <is>
          <t>P2</t>
        </is>
      </c>
      <c r="C42" s="44" t="inlineStr">
        <is>
          <t>P4</t>
        </is>
      </c>
      <c r="D42" s="45" t="n"/>
      <c r="E42" s="45" t="n"/>
      <c r="F42" s="46" t="inlineStr">
        <is>
          <t>1/2" Cold Water Line</t>
        </is>
      </c>
      <c r="G42" s="65" t="n">
        <v>7.42</v>
      </c>
      <c r="H42" s="47" t="n">
        <v>0.1</v>
      </c>
      <c r="I42" s="123">
        <f>G42*(1+H42)</f>
        <v/>
      </c>
      <c r="J42" s="49" t="inlineStr">
        <is>
          <t>LF</t>
        </is>
      </c>
      <c r="K42" s="124" t="n">
        <v>0</v>
      </c>
      <c r="L42" s="124" t="n">
        <v>0</v>
      </c>
      <c r="M42" s="125">
        <f>K42*I42</f>
        <v/>
      </c>
      <c r="N42" s="125">
        <f>L42*I42</f>
        <v/>
      </c>
      <c r="O42" s="125">
        <f>L42+K42</f>
        <v/>
      </c>
      <c r="P42" s="126">
        <f>O42*I42</f>
        <v/>
      </c>
      <c r="Q42" s="43" t="n"/>
    </row>
    <row r="43">
      <c r="A43" s="37">
        <f>IF(G43&lt;&gt;"",1+MAX($A$7:A42),"")</f>
        <v/>
      </c>
      <c r="B43" s="44" t="inlineStr">
        <is>
          <t>P2</t>
        </is>
      </c>
      <c r="C43" s="44" t="inlineStr">
        <is>
          <t>P4</t>
        </is>
      </c>
      <c r="D43" s="45" t="n"/>
      <c r="E43" s="45" t="n"/>
      <c r="F43" s="46" t="inlineStr">
        <is>
          <t>3/4" Cold Water Line</t>
        </is>
      </c>
      <c r="G43" s="44" t="n">
        <v>25</v>
      </c>
      <c r="H43" s="47" t="n">
        <v>0.1</v>
      </c>
      <c r="I43" s="123">
        <f>G43*(1+H43)</f>
        <v/>
      </c>
      <c r="J43" s="49" t="inlineStr">
        <is>
          <t>LF</t>
        </is>
      </c>
      <c r="K43" s="124" t="n">
        <v>0</v>
      </c>
      <c r="L43" s="124" t="n">
        <v>0</v>
      </c>
      <c r="M43" s="125">
        <f>K43*I43</f>
        <v/>
      </c>
      <c r="N43" s="125">
        <f>L43*I43</f>
        <v/>
      </c>
      <c r="O43" s="125">
        <f>L43+K43</f>
        <v/>
      </c>
      <c r="P43" s="126">
        <f>O43*I43</f>
        <v/>
      </c>
      <c r="Q43" s="43" t="n"/>
    </row>
    <row r="44">
      <c r="A44" s="37">
        <f>IF(G44&lt;&gt;"",1+MAX($A$7:A43),"")</f>
        <v/>
      </c>
      <c r="B44" s="44" t="inlineStr">
        <is>
          <t>P2</t>
        </is>
      </c>
      <c r="C44" s="44" t="inlineStr">
        <is>
          <t>P4</t>
        </is>
      </c>
      <c r="D44" s="45" t="n"/>
      <c r="E44" s="45" t="n"/>
      <c r="F44" s="46" t="inlineStr">
        <is>
          <t>1" Cold Water Line</t>
        </is>
      </c>
      <c r="G44" s="65" t="n">
        <v>20.1323</v>
      </c>
      <c r="H44" s="47" t="n">
        <v>0.1</v>
      </c>
      <c r="I44" s="123">
        <f>G44*(1+H44)</f>
        <v/>
      </c>
      <c r="J44" s="49" t="inlineStr">
        <is>
          <t>LF</t>
        </is>
      </c>
      <c r="K44" s="124" t="n">
        <v>0</v>
      </c>
      <c r="L44" s="124" t="n">
        <v>0</v>
      </c>
      <c r="M44" s="125">
        <f>K44*I44</f>
        <v/>
      </c>
      <c r="N44" s="125">
        <f>L44*I44</f>
        <v/>
      </c>
      <c r="O44" s="125">
        <f>L44+K44</f>
        <v/>
      </c>
      <c r="P44" s="126">
        <f>O44*I44</f>
        <v/>
      </c>
      <c r="Q44" s="43" t="n"/>
    </row>
    <row r="45">
      <c r="A45" s="37">
        <f>IF(G45&lt;&gt;"",1+MAX($A$7:A44),"")</f>
        <v/>
      </c>
      <c r="B45" s="44" t="inlineStr">
        <is>
          <t>P2</t>
        </is>
      </c>
      <c r="C45" s="44" t="inlineStr">
        <is>
          <t>P4</t>
        </is>
      </c>
      <c r="D45" s="45" t="n"/>
      <c r="E45" s="45" t="n"/>
      <c r="F45" s="46" t="inlineStr">
        <is>
          <t>1-1/4" Cold Water Line</t>
        </is>
      </c>
      <c r="G45" s="44" t="n">
        <v>10</v>
      </c>
      <c r="H45" s="47" t="n">
        <v>0.1</v>
      </c>
      <c r="I45" s="123">
        <f>G45*(1+H45)</f>
        <v/>
      </c>
      <c r="J45" s="49" t="inlineStr">
        <is>
          <t>LF</t>
        </is>
      </c>
      <c r="K45" s="124" t="n">
        <v>0</v>
      </c>
      <c r="L45" s="124" t="n">
        <v>0</v>
      </c>
      <c r="M45" s="125">
        <f>K45*I45</f>
        <v/>
      </c>
      <c r="N45" s="125">
        <f>L45*I45</f>
        <v/>
      </c>
      <c r="O45" s="125">
        <f>L45+K45</f>
        <v/>
      </c>
      <c r="P45" s="126">
        <f>O45*I45</f>
        <v/>
      </c>
      <c r="Q45" s="43" t="n"/>
    </row>
    <row r="46">
      <c r="A46" s="37">
        <f>IF(G46&lt;&gt;"",1+MAX($A$7:A45),"")</f>
        <v/>
      </c>
      <c r="B46" s="44" t="inlineStr">
        <is>
          <t>P2</t>
        </is>
      </c>
      <c r="C46" s="44" t="inlineStr">
        <is>
          <t>P4</t>
        </is>
      </c>
      <c r="D46" s="45" t="n"/>
      <c r="E46" s="45" t="n"/>
      <c r="F46" s="46" t="inlineStr">
        <is>
          <t>1-1/2" Cold Water Line</t>
        </is>
      </c>
      <c r="G46" s="44" t="n">
        <v>45</v>
      </c>
      <c r="H46" s="47" t="n">
        <v>0.1</v>
      </c>
      <c r="I46" s="123">
        <f>G46*(1+H46)</f>
        <v/>
      </c>
      <c r="J46" s="49" t="inlineStr">
        <is>
          <t>LF</t>
        </is>
      </c>
      <c r="K46" s="124" t="n">
        <v>0</v>
      </c>
      <c r="L46" s="124" t="n">
        <v>0</v>
      </c>
      <c r="M46" s="125">
        <f>K46*I46</f>
        <v/>
      </c>
      <c r="N46" s="125">
        <f>L46*I46</f>
        <v/>
      </c>
      <c r="O46" s="125">
        <f>L46+K46</f>
        <v/>
      </c>
      <c r="P46" s="126">
        <f>O46*I46</f>
        <v/>
      </c>
      <c r="Q46" s="43" t="n"/>
    </row>
    <row r="47">
      <c r="A47" s="37">
        <f>IF(G47&lt;&gt;"",1+MAX($A$7:A46),"")</f>
        <v/>
      </c>
      <c r="B47" s="44" t="inlineStr">
        <is>
          <t>P2</t>
        </is>
      </c>
      <c r="C47" s="44" t="inlineStr">
        <is>
          <t>P4</t>
        </is>
      </c>
      <c r="D47" s="45" t="n"/>
      <c r="E47" s="45" t="n"/>
      <c r="F47" s="46" t="inlineStr">
        <is>
          <t>1/2" Cold Water Line</t>
        </is>
      </c>
      <c r="G47" s="44" t="n">
        <v>42</v>
      </c>
      <c r="H47" s="47" t="n">
        <v>0.1</v>
      </c>
      <c r="I47" s="123">
        <f>G47*(1+H47)</f>
        <v/>
      </c>
      <c r="J47" s="49" t="inlineStr">
        <is>
          <t>LF</t>
        </is>
      </c>
      <c r="K47" s="124" t="n">
        <v>0</v>
      </c>
      <c r="L47" s="124" t="n">
        <v>0</v>
      </c>
      <c r="M47" s="125">
        <f>K47*I47</f>
        <v/>
      </c>
      <c r="N47" s="125">
        <f>L47*I47</f>
        <v/>
      </c>
      <c r="O47" s="125">
        <f>L47+K47</f>
        <v/>
      </c>
      <c r="P47" s="126">
        <f>O47*I47</f>
        <v/>
      </c>
      <c r="Q47" s="43" t="n"/>
    </row>
    <row r="48">
      <c r="A48" s="37">
        <f>IF(G48&lt;&gt;"",1+MAX($A$7:A47),"")</f>
        <v/>
      </c>
      <c r="B48" s="44" t="inlineStr">
        <is>
          <t>P2</t>
        </is>
      </c>
      <c r="C48" s="44" t="inlineStr">
        <is>
          <t>P4</t>
        </is>
      </c>
      <c r="D48" s="45" t="n"/>
      <c r="E48" s="45" t="n"/>
      <c r="F48" s="46" t="inlineStr">
        <is>
          <t>1/2" Hot Water Line</t>
        </is>
      </c>
      <c r="G48" s="44" t="n">
        <v>94</v>
      </c>
      <c r="H48" s="47" t="n">
        <v>0.1</v>
      </c>
      <c r="I48" s="123">
        <f>G48*(1+H48)</f>
        <v/>
      </c>
      <c r="J48" s="49" t="inlineStr">
        <is>
          <t>LF</t>
        </is>
      </c>
      <c r="K48" s="124" t="n">
        <v>0</v>
      </c>
      <c r="L48" s="124" t="n">
        <v>0</v>
      </c>
      <c r="M48" s="125">
        <f>K48*I48</f>
        <v/>
      </c>
      <c r="N48" s="125">
        <f>L48*I48</f>
        <v/>
      </c>
      <c r="O48" s="125">
        <f>L48+K48</f>
        <v/>
      </c>
      <c r="P48" s="126">
        <f>O48*I48</f>
        <v/>
      </c>
      <c r="Q48" s="43" t="n"/>
    </row>
    <row r="49">
      <c r="A49" s="37">
        <f>IF(G49&lt;&gt;"",1+MAX($A$7:A48),"")</f>
        <v/>
      </c>
      <c r="B49" s="44" t="inlineStr">
        <is>
          <t>P2</t>
        </is>
      </c>
      <c r="C49" s="44" t="inlineStr">
        <is>
          <t>P4</t>
        </is>
      </c>
      <c r="D49" s="45" t="n"/>
      <c r="E49" s="45" t="n"/>
      <c r="F49" s="46" t="inlineStr">
        <is>
          <t>1/2" Recirculating Hot Water Line</t>
        </is>
      </c>
      <c r="G49" s="65" t="n">
        <v>44.8993</v>
      </c>
      <c r="H49" s="47" t="n">
        <v>0.1</v>
      </c>
      <c r="I49" s="123">
        <f>G49*(1+H49)</f>
        <v/>
      </c>
      <c r="J49" s="49" t="inlineStr">
        <is>
          <t>LF</t>
        </is>
      </c>
      <c r="K49" s="124" t="n">
        <v>0</v>
      </c>
      <c r="L49" s="124" t="n">
        <v>0</v>
      </c>
      <c r="M49" s="125">
        <f>K49*I49</f>
        <v/>
      </c>
      <c r="N49" s="125">
        <f>L49*I49</f>
        <v/>
      </c>
      <c r="O49" s="125">
        <f>L49+K49</f>
        <v/>
      </c>
      <c r="P49" s="126">
        <f>O49*I49</f>
        <v/>
      </c>
      <c r="Q49" s="43" t="n"/>
    </row>
    <row r="50">
      <c r="A50" s="37">
        <f>IF(G50&lt;&gt;"",1+MAX($A$7:A49),"")</f>
        <v/>
      </c>
      <c r="B50" s="44" t="inlineStr">
        <is>
          <t>P2</t>
        </is>
      </c>
      <c r="C50" s="44" t="inlineStr">
        <is>
          <t>P4</t>
        </is>
      </c>
      <c r="D50" s="45" t="n"/>
      <c r="E50" s="45" t="n"/>
      <c r="F50" s="46" t="inlineStr">
        <is>
          <t>3/4" Hot Water Line</t>
        </is>
      </c>
      <c r="G50" s="44" t="n">
        <v>25</v>
      </c>
      <c r="H50" s="47" t="n">
        <v>0.1</v>
      </c>
      <c r="I50" s="123">
        <f>G50*(1+H50)</f>
        <v/>
      </c>
      <c r="J50" s="49" t="inlineStr">
        <is>
          <t>LF</t>
        </is>
      </c>
      <c r="K50" s="124" t="n">
        <v>0</v>
      </c>
      <c r="L50" s="124" t="n">
        <v>0</v>
      </c>
      <c r="M50" s="125">
        <f>K50*I50</f>
        <v/>
      </c>
      <c r="N50" s="125">
        <f>L50*I50</f>
        <v/>
      </c>
      <c r="O50" s="125">
        <f>L50+K50</f>
        <v/>
      </c>
      <c r="P50" s="126">
        <f>O50*I50</f>
        <v/>
      </c>
      <c r="Q50" s="43" t="n"/>
    </row>
    <row r="51">
      <c r="A51" s="37">
        <f>IF(G51&lt;&gt;"",1+MAX($A$7:A50),"")</f>
        <v/>
      </c>
      <c r="B51" s="44" t="inlineStr">
        <is>
          <t>P2</t>
        </is>
      </c>
      <c r="C51" s="44" t="inlineStr">
        <is>
          <t>P4</t>
        </is>
      </c>
      <c r="D51" s="45" t="n"/>
      <c r="E51" s="45" t="n"/>
      <c r="F51" s="46" t="inlineStr">
        <is>
          <t>3/4" Recirculating Hot Water Line</t>
        </is>
      </c>
      <c r="G51" s="44" t="n">
        <v>20</v>
      </c>
      <c r="H51" s="47" t="n">
        <v>0.1</v>
      </c>
      <c r="I51" s="123">
        <f>G51*(1+H51)</f>
        <v/>
      </c>
      <c r="J51" s="49" t="inlineStr">
        <is>
          <t>LF</t>
        </is>
      </c>
      <c r="K51" s="124" t="n">
        <v>0</v>
      </c>
      <c r="L51" s="124" t="n">
        <v>0</v>
      </c>
      <c r="M51" s="125">
        <f>K51*I51</f>
        <v/>
      </c>
      <c r="N51" s="125">
        <f>L51*I51</f>
        <v/>
      </c>
      <c r="O51" s="125">
        <f>L51+K51</f>
        <v/>
      </c>
      <c r="P51" s="126">
        <f>O51*I51</f>
        <v/>
      </c>
      <c r="Q51" s="43" t="n"/>
    </row>
    <row r="52">
      <c r="A52" s="37">
        <f>IF(G52&lt;&gt;"",1+MAX($A$7:A51),"")</f>
        <v/>
      </c>
      <c r="B52" s="44" t="inlineStr">
        <is>
          <t>P2</t>
        </is>
      </c>
      <c r="C52" s="44" t="inlineStr">
        <is>
          <t>P4</t>
        </is>
      </c>
      <c r="D52" s="45" t="n"/>
      <c r="E52" s="45" t="n"/>
      <c r="F52" s="46" t="inlineStr">
        <is>
          <t>1" Hot Water Line</t>
        </is>
      </c>
      <c r="G52" s="44" t="n">
        <v>10</v>
      </c>
      <c r="H52" s="47" t="n">
        <v>0.1</v>
      </c>
      <c r="I52" s="123">
        <f>G52*(1+H52)</f>
        <v/>
      </c>
      <c r="J52" s="49" t="inlineStr">
        <is>
          <t>LF</t>
        </is>
      </c>
      <c r="K52" s="124" t="n">
        <v>0</v>
      </c>
      <c r="L52" s="124" t="n">
        <v>0</v>
      </c>
      <c r="M52" s="125">
        <f>K52*I52</f>
        <v/>
      </c>
      <c r="N52" s="125">
        <f>L52*I52</f>
        <v/>
      </c>
      <c r="O52" s="125">
        <f>L52+K52</f>
        <v/>
      </c>
      <c r="P52" s="126">
        <f>O52*I52</f>
        <v/>
      </c>
      <c r="Q52" s="43" t="n"/>
    </row>
    <row r="53">
      <c r="A53" s="37">
        <f>IF(G53&lt;&gt;"",1+MAX($A$7:A52),"")</f>
        <v/>
      </c>
      <c r="B53" s="44" t="inlineStr">
        <is>
          <t>P2</t>
        </is>
      </c>
      <c r="C53" s="44" t="inlineStr">
        <is>
          <t>P4</t>
        </is>
      </c>
      <c r="D53" s="45" t="n"/>
      <c r="E53" s="45" t="n"/>
      <c r="F53" s="46" t="inlineStr">
        <is>
          <t>1" Recirculating Hot Water Line</t>
        </is>
      </c>
      <c r="G53" s="44" t="n">
        <v>20</v>
      </c>
      <c r="H53" s="47" t="n">
        <v>0.1</v>
      </c>
      <c r="I53" s="123">
        <f>G53*(1+H53)</f>
        <v/>
      </c>
      <c r="J53" s="49" t="inlineStr">
        <is>
          <t>LF</t>
        </is>
      </c>
      <c r="K53" s="124" t="n">
        <v>0</v>
      </c>
      <c r="L53" s="124" t="n">
        <v>0</v>
      </c>
      <c r="M53" s="125">
        <f>K53*I53</f>
        <v/>
      </c>
      <c r="N53" s="125">
        <f>L53*I53</f>
        <v/>
      </c>
      <c r="O53" s="125">
        <f>L53+K53</f>
        <v/>
      </c>
      <c r="P53" s="126">
        <f>O53*I53</f>
        <v/>
      </c>
      <c r="Q53" s="43" t="n"/>
    </row>
    <row r="54" ht="31.5" customHeight="1">
      <c r="A54" s="37">
        <f>IF(G54&lt;&gt;"",1+MAX($A$7:A53),"")</f>
        <v/>
      </c>
      <c r="B54" s="44" t="inlineStr">
        <is>
          <t>P2</t>
        </is>
      </c>
      <c r="C54" s="44" t="inlineStr">
        <is>
          <t>P3</t>
        </is>
      </c>
      <c r="D54" s="45" t="n"/>
      <c r="E54" s="45" t="n"/>
      <c r="F54" s="46" t="inlineStr">
        <is>
          <t>Type K Copper Under Slab
Poly Tape Wrap And Armaflex Insulation</t>
        </is>
      </c>
      <c r="G54" s="44" t="n">
        <v>8</v>
      </c>
      <c r="H54" s="47" t="n">
        <v>0.1</v>
      </c>
      <c r="I54" s="123">
        <f>G54*(1+H54)</f>
        <v/>
      </c>
      <c r="J54" s="49" t="inlineStr">
        <is>
          <t>LF</t>
        </is>
      </c>
      <c r="K54" s="124" t="n">
        <v>0</v>
      </c>
      <c r="L54" s="124" t="n">
        <v>0</v>
      </c>
      <c r="M54" s="125">
        <f>K54*I54</f>
        <v/>
      </c>
      <c r="N54" s="125">
        <f>L54*I54</f>
        <v/>
      </c>
      <c r="O54" s="125">
        <f>L54+K54</f>
        <v/>
      </c>
      <c r="P54" s="126">
        <f>O54*I54</f>
        <v/>
      </c>
      <c r="Q54" s="43" t="n"/>
    </row>
    <row r="55">
      <c r="A55" s="37">
        <f>IF(G55&lt;&gt;"",1+MAX($A$7:A54),"")</f>
        <v/>
      </c>
      <c r="B55" s="44" t="n"/>
      <c r="C55" s="44" t="n"/>
      <c r="D55" s="45" t="n"/>
      <c r="E55" s="45" t="n"/>
      <c r="F55" s="46" t="n"/>
      <c r="G55" s="46" t="n"/>
      <c r="H55" s="46" t="n"/>
      <c r="I55" s="46" t="n"/>
      <c r="J55" s="46" t="n"/>
      <c r="K55" s="46" t="n"/>
      <c r="L55" s="46" t="n"/>
      <c r="M55" s="46" t="n"/>
      <c r="N55" s="46" t="n"/>
      <c r="O55" s="46" t="n"/>
      <c r="P55" s="46" t="n"/>
      <c r="Q55" s="43" t="n"/>
    </row>
    <row r="56" ht="16.5" customHeight="1">
      <c r="A56" s="37">
        <f>IF(G56&lt;&gt;"",1+MAX($A$7:A55),"")</f>
        <v/>
      </c>
      <c r="B56" s="44" t="n"/>
      <c r="C56" s="44" t="n"/>
      <c r="D56" s="45" t="n"/>
      <c r="E56" s="62" t="n"/>
      <c r="F56" s="63" t="inlineStr">
        <is>
          <t>INSULATION</t>
        </is>
      </c>
      <c r="G56" s="64" t="n"/>
      <c r="H56" s="47" t="n"/>
      <c r="I56" s="123" t="n"/>
      <c r="J56" s="49" t="n"/>
      <c r="K56" s="49" t="n"/>
      <c r="L56" s="49" t="n"/>
      <c r="M56" s="49" t="n"/>
      <c r="N56" s="125" t="n"/>
      <c r="O56" s="125" t="n"/>
      <c r="P56" s="126" t="n"/>
      <c r="Q56" s="43" t="n"/>
    </row>
    <row r="57" ht="31.5" customHeight="1">
      <c r="A57" s="37">
        <f>IF(G57&lt;&gt;"",1+MAX($A$7:A56),"")</f>
        <v/>
      </c>
      <c r="B57" s="44" t="inlineStr">
        <is>
          <t>P2</t>
        </is>
      </c>
      <c r="C57" s="44" t="inlineStr">
        <is>
          <t>P4</t>
        </is>
      </c>
      <c r="D57" s="45" t="n"/>
      <c r="E57" s="45" t="n"/>
      <c r="F57" s="46" t="inlineStr">
        <is>
          <t>Insulation On Domestic Cold Water Lines
1/2" Fiberglass With ASJ Jacket</t>
        </is>
      </c>
      <c r="G57" s="44" t="n">
        <v>159</v>
      </c>
      <c r="H57" s="47" t="n">
        <v>0.1</v>
      </c>
      <c r="I57" s="123">
        <f>G57*(1+H57)</f>
        <v/>
      </c>
      <c r="J57" s="49" t="inlineStr">
        <is>
          <t>LF</t>
        </is>
      </c>
      <c r="K57" s="124" t="n">
        <v>0</v>
      </c>
      <c r="L57" s="124" t="n">
        <v>0</v>
      </c>
      <c r="M57" s="125">
        <f>K57*I57</f>
        <v/>
      </c>
      <c r="N57" s="125">
        <f>L57*I57</f>
        <v/>
      </c>
      <c r="O57" s="125">
        <f>L57+K57</f>
        <v/>
      </c>
      <c r="P57" s="126">
        <f>O57*I57</f>
        <v/>
      </c>
      <c r="Q57" s="43" t="n"/>
    </row>
    <row r="58" ht="31.5" customHeight="1">
      <c r="A58" s="37">
        <f>IF(G58&lt;&gt;"",1+MAX($A$7:A57),"")</f>
        <v/>
      </c>
      <c r="B58" s="44" t="inlineStr">
        <is>
          <t>P2</t>
        </is>
      </c>
      <c r="C58" s="44" t="inlineStr">
        <is>
          <t>P4</t>
        </is>
      </c>
      <c r="D58" s="45" t="n"/>
      <c r="E58" s="45" t="n"/>
      <c r="F58" s="46" t="inlineStr">
        <is>
          <t>Insulation On Hot Water Lines
1" Fiberglass With ASJ Jacket</t>
        </is>
      </c>
      <c r="G58" s="44" t="n">
        <v>170</v>
      </c>
      <c r="H58" s="47" t="n">
        <v>0.1</v>
      </c>
      <c r="I58" s="123">
        <f>G58*(1+H58)</f>
        <v/>
      </c>
      <c r="J58" s="49" t="inlineStr">
        <is>
          <t>LF</t>
        </is>
      </c>
      <c r="K58" s="124" t="n">
        <v>0</v>
      </c>
      <c r="L58" s="124" t="n">
        <v>0</v>
      </c>
      <c r="M58" s="125">
        <f>K58*I58</f>
        <v/>
      </c>
      <c r="N58" s="125">
        <f>L58*I58</f>
        <v/>
      </c>
      <c r="O58" s="125">
        <f>L58+K58</f>
        <v/>
      </c>
      <c r="P58" s="126">
        <f>O58*I58</f>
        <v/>
      </c>
      <c r="Q58" s="43" t="n"/>
    </row>
    <row r="59" ht="31.5" customHeight="1">
      <c r="A59" s="37">
        <f>IF(G59&lt;&gt;"",1+MAX($A$7:A58),"")</f>
        <v/>
      </c>
      <c r="B59" s="44" t="inlineStr">
        <is>
          <t>P2</t>
        </is>
      </c>
      <c r="C59" s="44" t="inlineStr">
        <is>
          <t>P2</t>
        </is>
      </c>
      <c r="D59" s="45" t="n"/>
      <c r="E59" s="45" t="n"/>
      <c r="F59" s="46" t="inlineStr">
        <is>
          <t>Lavatory Insulation Kit
Mfg: Truebro Handi Lav-Guard</t>
        </is>
      </c>
      <c r="G59" s="44" t="n">
        <v>4</v>
      </c>
      <c r="H59" s="47" t="n">
        <v>0</v>
      </c>
      <c r="I59" s="123">
        <f>G59*(1+H59)</f>
        <v/>
      </c>
      <c r="J59" s="49" t="inlineStr">
        <is>
          <t>EA</t>
        </is>
      </c>
      <c r="K59" s="124" t="n">
        <v>0</v>
      </c>
      <c r="L59" s="124" t="n">
        <v>0</v>
      </c>
      <c r="M59" s="125">
        <f>K59*I59</f>
        <v/>
      </c>
      <c r="N59" s="125">
        <f>L59*I59</f>
        <v/>
      </c>
      <c r="O59" s="125">
        <f>L59+K59</f>
        <v/>
      </c>
      <c r="P59" s="126">
        <f>O59*I59</f>
        <v/>
      </c>
      <c r="Q59" s="43" t="n"/>
    </row>
    <row r="60">
      <c r="A60" s="37">
        <f>IF(G60&lt;&gt;"",1+MAX($A$7:A59),"")</f>
        <v/>
      </c>
      <c r="B60" s="44" t="n"/>
      <c r="C60" s="44" t="n"/>
      <c r="D60" s="45" t="n"/>
      <c r="E60" s="45" t="n"/>
      <c r="F60" s="46" t="n"/>
      <c r="G60" s="46" t="n"/>
      <c r="H60" s="46" t="n"/>
      <c r="I60" s="46" t="n"/>
      <c r="J60" s="46" t="n"/>
      <c r="K60" s="46" t="n"/>
      <c r="L60" s="46" t="n"/>
      <c r="M60" s="46" t="n"/>
      <c r="N60" s="46" t="n"/>
      <c r="O60" s="46" t="n"/>
      <c r="P60" s="46" t="n"/>
      <c r="Q60" s="43" t="n"/>
    </row>
    <row r="61" ht="16.5" customHeight="1">
      <c r="A61" s="37">
        <f>IF(G61&lt;&gt;"",1+MAX($A$7:A60),"")</f>
        <v/>
      </c>
      <c r="B61" s="44" t="n"/>
      <c r="C61" s="44" t="n"/>
      <c r="D61" s="45" t="n"/>
      <c r="E61" s="62" t="n"/>
      <c r="F61" s="63" t="inlineStr">
        <is>
          <t>EQUIPMENT</t>
        </is>
      </c>
      <c r="G61" s="64" t="n"/>
      <c r="H61" s="47" t="n"/>
      <c r="I61" s="123" t="n"/>
      <c r="J61" s="49" t="n"/>
      <c r="K61" s="49" t="n"/>
      <c r="L61" s="49" t="n"/>
      <c r="M61" s="49" t="n"/>
      <c r="N61" s="125" t="n"/>
      <c r="O61" s="125" t="n"/>
      <c r="P61" s="126" t="n"/>
      <c r="Q61" s="43" t="n"/>
    </row>
    <row r="62" ht="47.25" customHeight="1">
      <c r="A62" s="37">
        <f>IF(G62&lt;&gt;"",1+MAX($A$7:A61),"")</f>
        <v/>
      </c>
      <c r="B62" s="44" t="inlineStr">
        <is>
          <t>P2</t>
        </is>
      </c>
      <c r="C62" s="44" t="inlineStr">
        <is>
          <t>P2</t>
        </is>
      </c>
      <c r="D62" s="45" t="n"/>
      <c r="E62" s="45" t="n"/>
      <c r="F62" s="46" t="inlineStr">
        <is>
          <t>HW-1: Water Heater
Mfg: State PCE 20 10MSA
Size: 20 Gal, 4.0 KW, 208/1/60</t>
        </is>
      </c>
      <c r="G62" s="44" t="n">
        <v>1</v>
      </c>
      <c r="H62" s="47" t="n">
        <v>0</v>
      </c>
      <c r="I62" s="123">
        <f>G62*(1+H62)</f>
        <v/>
      </c>
      <c r="J62" s="49" t="inlineStr">
        <is>
          <t>EA</t>
        </is>
      </c>
      <c r="K62" s="124" t="n">
        <v>0</v>
      </c>
      <c r="L62" s="124" t="n">
        <v>0</v>
      </c>
      <c r="M62" s="125">
        <f>K62*I62</f>
        <v/>
      </c>
      <c r="N62" s="125">
        <f>L62*I62</f>
        <v/>
      </c>
      <c r="O62" s="125">
        <f>L62+K62</f>
        <v/>
      </c>
      <c r="P62" s="126">
        <f>O62*I62</f>
        <v/>
      </c>
      <c r="Q62" s="43" t="n"/>
    </row>
    <row r="63" ht="47.25" customHeight="1">
      <c r="A63" s="37">
        <f>IF(G63&lt;&gt;"",1+MAX($A$7:A62),"")</f>
        <v/>
      </c>
      <c r="B63" s="44" t="inlineStr">
        <is>
          <t>P2</t>
        </is>
      </c>
      <c r="C63" s="44" t="inlineStr">
        <is>
          <t>P2</t>
        </is>
      </c>
      <c r="D63" s="45" t="n"/>
      <c r="E63" s="45" t="n"/>
      <c r="F63" s="46" t="inlineStr">
        <is>
          <t>Water Heater Shelf
Mfg: Holdrite Quick Stand Hubbard
Model: 40-SWHP WM</t>
        </is>
      </c>
      <c r="G63" s="44" t="n">
        <v>1</v>
      </c>
      <c r="H63" s="47" t="n">
        <v>0</v>
      </c>
      <c r="I63" s="123">
        <f>G63*(1+H63)</f>
        <v/>
      </c>
      <c r="J63" s="49" t="inlineStr">
        <is>
          <t>EA</t>
        </is>
      </c>
      <c r="K63" s="124" t="n">
        <v>0</v>
      </c>
      <c r="L63" s="124" t="n">
        <v>0</v>
      </c>
      <c r="M63" s="125">
        <f>K63*I63</f>
        <v/>
      </c>
      <c r="N63" s="125">
        <f>L63*I63</f>
        <v/>
      </c>
      <c r="O63" s="125">
        <f>L63+K63</f>
        <v/>
      </c>
      <c r="P63" s="126">
        <f>O63*I63</f>
        <v/>
      </c>
      <c r="Q63" s="43" t="n"/>
    </row>
    <row r="64" ht="31.5" customHeight="1">
      <c r="A64" s="37">
        <f>IF(G64&lt;&gt;"",1+MAX($A$7:A63),"")</f>
        <v/>
      </c>
      <c r="B64" s="44" t="inlineStr">
        <is>
          <t>P2</t>
        </is>
      </c>
      <c r="C64" s="44" t="inlineStr">
        <is>
          <t>P2</t>
        </is>
      </c>
      <c r="D64" s="45" t="n"/>
      <c r="E64" s="45" t="n"/>
      <c r="F64" s="46" t="inlineStr">
        <is>
          <t>T&amp;P Relief Valve
Mfg: Watts 100XL-4-125</t>
        </is>
      </c>
      <c r="G64" s="44" t="n">
        <v>1</v>
      </c>
      <c r="H64" s="47" t="n">
        <v>0</v>
      </c>
      <c r="I64" s="123">
        <f>G64*(1+H64)</f>
        <v/>
      </c>
      <c r="J64" s="49" t="inlineStr">
        <is>
          <t>EA</t>
        </is>
      </c>
      <c r="K64" s="124" t="n">
        <v>0</v>
      </c>
      <c r="L64" s="124" t="n">
        <v>0</v>
      </c>
      <c r="M64" s="125">
        <f>K64*I64</f>
        <v/>
      </c>
      <c r="N64" s="125">
        <f>L64*I64</f>
        <v/>
      </c>
      <c r="O64" s="125">
        <f>L64+K64</f>
        <v/>
      </c>
      <c r="P64" s="126">
        <f>O64*I64</f>
        <v/>
      </c>
      <c r="Q64" s="43" t="n"/>
    </row>
    <row r="65" ht="47.25" customHeight="1">
      <c r="A65" s="37">
        <f>IF(G65&lt;&gt;"",1+MAX($A$7:A64),"")</f>
        <v/>
      </c>
      <c r="B65" s="44" t="inlineStr">
        <is>
          <t>P2</t>
        </is>
      </c>
      <c r="C65" s="44" t="inlineStr">
        <is>
          <t>P2</t>
        </is>
      </c>
      <c r="D65" s="45" t="n"/>
      <c r="E65" s="45" t="n"/>
      <c r="F65" s="46" t="inlineStr">
        <is>
          <t>PP-1: Recirculation Pump
Mfg: Taco 006
5 GPM, 5 TDH, 1/40 HP, 120/1/60</t>
        </is>
      </c>
      <c r="G65" s="44" t="n">
        <v>1</v>
      </c>
      <c r="H65" s="47" t="n">
        <v>0</v>
      </c>
      <c r="I65" s="123">
        <f>G65*(1+H65)</f>
        <v/>
      </c>
      <c r="J65" s="49" t="inlineStr">
        <is>
          <t>EA</t>
        </is>
      </c>
      <c r="K65" s="124" t="n">
        <v>0</v>
      </c>
      <c r="L65" s="124" t="n">
        <v>0</v>
      </c>
      <c r="M65" s="125">
        <f>K65*I65</f>
        <v/>
      </c>
      <c r="N65" s="125">
        <f>L65*I65</f>
        <v/>
      </c>
      <c r="O65" s="125">
        <f>L65+K65</f>
        <v/>
      </c>
      <c r="P65" s="126">
        <f>O65*I65</f>
        <v/>
      </c>
      <c r="Q65" s="43" t="n"/>
    </row>
    <row r="66" ht="47.25" customHeight="1">
      <c r="A66" s="37">
        <f>IF(G66&lt;&gt;"",1+MAX($A$7:A65),"")</f>
        <v/>
      </c>
      <c r="B66" s="44" t="inlineStr">
        <is>
          <t>P4</t>
        </is>
      </c>
      <c r="C66" s="44" t="inlineStr">
        <is>
          <t>P4</t>
        </is>
      </c>
      <c r="D66" s="45" t="n"/>
      <c r="E66" s="45" t="n"/>
      <c r="F66" s="46" t="inlineStr">
        <is>
          <t>Expansion Tank
Mfg: Amtrol Therm-X-Trol ST-5
Size: 2.0 Gal</t>
        </is>
      </c>
      <c r="G66" s="44" t="n">
        <v>1</v>
      </c>
      <c r="H66" s="47" t="n">
        <v>0</v>
      </c>
      <c r="I66" s="123">
        <f>G66*(1+H66)</f>
        <v/>
      </c>
      <c r="J66" s="49" t="inlineStr">
        <is>
          <t>EA</t>
        </is>
      </c>
      <c r="K66" s="124" t="n">
        <v>0</v>
      </c>
      <c r="L66" s="124" t="n">
        <v>0</v>
      </c>
      <c r="M66" s="125">
        <f>K66*I66</f>
        <v/>
      </c>
      <c r="N66" s="125">
        <f>L66*I66</f>
        <v/>
      </c>
      <c r="O66" s="125">
        <f>L66+K66</f>
        <v/>
      </c>
      <c r="P66" s="126">
        <f>O66*I66</f>
        <v/>
      </c>
      <c r="Q66" s="43" t="n"/>
    </row>
    <row r="67">
      <c r="A67" s="37">
        <f>IF(G67&lt;&gt;"",1+MAX($A$7:A66),"")</f>
        <v/>
      </c>
      <c r="B67" s="44" t="inlineStr">
        <is>
          <t>P2</t>
        </is>
      </c>
      <c r="C67" s="44" t="inlineStr">
        <is>
          <t>P3</t>
        </is>
      </c>
      <c r="D67" s="45" t="n"/>
      <c r="E67" s="45" t="n"/>
      <c r="F67" s="46" t="inlineStr">
        <is>
          <t>Thermostatic Mixing Valve</t>
        </is>
      </c>
      <c r="G67" s="44" t="n">
        <v>1</v>
      </c>
      <c r="H67" s="47" t="n">
        <v>0</v>
      </c>
      <c r="I67" s="123">
        <f>G67*(1+H67)</f>
        <v/>
      </c>
      <c r="J67" s="49" t="inlineStr">
        <is>
          <t>EA</t>
        </is>
      </c>
      <c r="K67" s="124" t="n">
        <v>0</v>
      </c>
      <c r="L67" s="124" t="n">
        <v>0</v>
      </c>
      <c r="M67" s="125">
        <f>K67*I67</f>
        <v/>
      </c>
      <c r="N67" s="125">
        <f>L67*I67</f>
        <v/>
      </c>
      <c r="O67" s="125">
        <f>L67+K67</f>
        <v/>
      </c>
      <c r="P67" s="126">
        <f>O67*I67</f>
        <v/>
      </c>
      <c r="Q67" s="43" t="n"/>
    </row>
    <row r="68">
      <c r="A68" s="37">
        <f>IF(G68&lt;&gt;"",1+MAX($A$7:A67),"")</f>
        <v/>
      </c>
      <c r="B68" s="44" t="inlineStr">
        <is>
          <t>P4</t>
        </is>
      </c>
      <c r="C68" s="44" t="inlineStr">
        <is>
          <t>P4</t>
        </is>
      </c>
      <c r="D68" s="45" t="n"/>
      <c r="E68" s="45" t="n"/>
      <c r="F68" s="46" t="inlineStr">
        <is>
          <t>Water Hammer Arrestor</t>
        </is>
      </c>
      <c r="G68" s="44" t="n">
        <v>6</v>
      </c>
      <c r="H68" s="47" t="n">
        <v>0</v>
      </c>
      <c r="I68" s="123">
        <f>G68*(1+H68)</f>
        <v/>
      </c>
      <c r="J68" s="49" t="inlineStr">
        <is>
          <t>EA</t>
        </is>
      </c>
      <c r="K68" s="124" t="n">
        <v>0</v>
      </c>
      <c r="L68" s="124" t="n">
        <v>0</v>
      </c>
      <c r="M68" s="125">
        <f>K68*I68</f>
        <v/>
      </c>
      <c r="N68" s="125">
        <f>L68*I68</f>
        <v/>
      </c>
      <c r="O68" s="125">
        <f>L68+K68</f>
        <v/>
      </c>
      <c r="P68" s="126">
        <f>O68*I68</f>
        <v/>
      </c>
      <c r="Q68" s="43" t="n"/>
    </row>
    <row r="69">
      <c r="A69" s="37">
        <f>IF(G69&lt;&gt;"",1+MAX($A$7:A68),"")</f>
        <v/>
      </c>
      <c r="B69" s="44" t="inlineStr">
        <is>
          <t>P2</t>
        </is>
      </c>
      <c r="C69" s="44" t="inlineStr">
        <is>
          <t>P4</t>
        </is>
      </c>
      <c r="D69" s="45" t="n"/>
      <c r="E69" s="45" t="n"/>
      <c r="F69" s="46" t="inlineStr">
        <is>
          <t>Shut Off Valve</t>
        </is>
      </c>
      <c r="G69" s="44" t="n">
        <v>7</v>
      </c>
      <c r="H69" s="47" t="n">
        <v>0</v>
      </c>
      <c r="I69" s="123">
        <f>G69*(1+H69)</f>
        <v/>
      </c>
      <c r="J69" s="49" t="inlineStr">
        <is>
          <t>EA</t>
        </is>
      </c>
      <c r="K69" s="124" t="n">
        <v>0</v>
      </c>
      <c r="L69" s="124" t="n">
        <v>0</v>
      </c>
      <c r="M69" s="125">
        <f>K69*I69</f>
        <v/>
      </c>
      <c r="N69" s="125">
        <f>L69*I69</f>
        <v/>
      </c>
      <c r="O69" s="125">
        <f>L69+K69</f>
        <v/>
      </c>
      <c r="P69" s="126">
        <f>O69*I69</f>
        <v/>
      </c>
      <c r="Q69" s="43" t="n"/>
    </row>
    <row r="70" ht="31.5" customHeight="1">
      <c r="A70" s="37">
        <f>IF(G70&lt;&gt;"",1+MAX($A$7:A69),"")</f>
        <v/>
      </c>
      <c r="B70" s="44" t="inlineStr">
        <is>
          <t>P2</t>
        </is>
      </c>
      <c r="C70" s="44" t="inlineStr">
        <is>
          <t>P4</t>
        </is>
      </c>
      <c r="D70" s="45" t="n"/>
      <c r="E70" s="45" t="n"/>
      <c r="F70" s="46" t="inlineStr">
        <is>
          <t>Balancing Valve
Set @ 0.5 GPM</t>
        </is>
      </c>
      <c r="G70" s="44" t="n">
        <v>3</v>
      </c>
      <c r="H70" s="47" t="n">
        <v>0</v>
      </c>
      <c r="I70" s="123">
        <f>G70*(1+H70)</f>
        <v/>
      </c>
      <c r="J70" s="49" t="inlineStr">
        <is>
          <t>EA</t>
        </is>
      </c>
      <c r="K70" s="124" t="n">
        <v>0</v>
      </c>
      <c r="L70" s="124" t="n">
        <v>0</v>
      </c>
      <c r="M70" s="125">
        <f>K70*I70</f>
        <v/>
      </c>
      <c r="N70" s="125">
        <f>L70*I70</f>
        <v/>
      </c>
      <c r="O70" s="125">
        <f>L70+K70</f>
        <v/>
      </c>
      <c r="P70" s="126">
        <f>O70*I70</f>
        <v/>
      </c>
      <c r="Q70" s="43" t="n"/>
    </row>
    <row r="71">
      <c r="A71" s="37">
        <f>IF(G71&lt;&gt;"",1+MAX($A$7:A70),"")</f>
        <v/>
      </c>
      <c r="B71" s="44" t="inlineStr">
        <is>
          <t>P2</t>
        </is>
      </c>
      <c r="C71" s="44" t="n"/>
      <c r="D71" s="45" t="n"/>
      <c r="E71" s="45" t="n"/>
      <c r="F71" s="46" t="inlineStr">
        <is>
          <t>Valve In Janitor's Closet</t>
        </is>
      </c>
      <c r="G71" s="44" t="n">
        <v>4</v>
      </c>
      <c r="H71" s="47" t="n">
        <v>0</v>
      </c>
      <c r="I71" s="123">
        <f>G71*(1+H71)</f>
        <v/>
      </c>
      <c r="J71" s="49" t="inlineStr">
        <is>
          <t>EA</t>
        </is>
      </c>
      <c r="K71" s="124" t="n">
        <v>0</v>
      </c>
      <c r="L71" s="124" t="n">
        <v>0</v>
      </c>
      <c r="M71" s="125">
        <f>K71*I71</f>
        <v/>
      </c>
      <c r="N71" s="125">
        <f>L71*I71</f>
        <v/>
      </c>
      <c r="O71" s="125">
        <f>L71+K71</f>
        <v/>
      </c>
      <c r="P71" s="126">
        <f>O71*I71</f>
        <v/>
      </c>
      <c r="Q71" s="43" t="n"/>
    </row>
    <row r="72">
      <c r="A72" s="37">
        <f>IF(G72&lt;&gt;"",1+MAX($A$7:A71),"")</f>
        <v/>
      </c>
      <c r="B72" s="44" t="inlineStr">
        <is>
          <t>P2</t>
        </is>
      </c>
      <c r="C72" s="44" t="n"/>
      <c r="D72" s="45" t="n"/>
      <c r="E72" s="45" t="n"/>
      <c r="F72" s="46" t="inlineStr">
        <is>
          <t>Connect To Existing Cold Water Line</t>
        </is>
      </c>
      <c r="G72" s="44" t="n">
        <v>1</v>
      </c>
      <c r="H72" s="47" t="n">
        <v>0</v>
      </c>
      <c r="I72" s="123">
        <f>G72*(1+H72)</f>
        <v/>
      </c>
      <c r="J72" s="49" t="inlineStr">
        <is>
          <t>EA</t>
        </is>
      </c>
      <c r="K72" s="124" t="n">
        <v>0</v>
      </c>
      <c r="L72" s="124" t="n">
        <v>0</v>
      </c>
      <c r="M72" s="125">
        <f>K72*I72</f>
        <v/>
      </c>
      <c r="N72" s="125">
        <f>L72*I72</f>
        <v/>
      </c>
      <c r="O72" s="125">
        <f>L72+K72</f>
        <v/>
      </c>
      <c r="P72" s="126">
        <f>O72*I72</f>
        <v/>
      </c>
      <c r="Q72" s="43" t="n"/>
    </row>
    <row r="73">
      <c r="A73" s="37">
        <f>IF(G73&lt;&gt;"",1+MAX($A$7:A72),"")</f>
        <v/>
      </c>
      <c r="B73" s="44" t="n"/>
      <c r="C73" s="44" t="n"/>
      <c r="D73" s="45" t="n"/>
      <c r="E73" s="45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46" t="n"/>
      <c r="O73" s="46" t="n"/>
      <c r="P73" s="46" t="n"/>
      <c r="Q73" s="43" t="n"/>
    </row>
    <row r="74" ht="16.5" customHeight="1">
      <c r="A74" s="37">
        <f>IF(G74&lt;&gt;"",1+MAX($A$7:A73),"")</f>
        <v/>
      </c>
      <c r="B74" s="44" t="n"/>
      <c r="C74" s="44" t="n"/>
      <c r="D74" s="45" t="n"/>
      <c r="E74" s="62" t="n"/>
      <c r="F74" s="63" t="inlineStr">
        <is>
          <t>SANITARY SEWER SYSTEM</t>
        </is>
      </c>
      <c r="G74" s="64" t="n"/>
      <c r="H74" s="47" t="n"/>
      <c r="I74" s="123" t="n"/>
      <c r="J74" s="49" t="n"/>
      <c r="K74" s="49" t="n"/>
      <c r="L74" s="49" t="n"/>
      <c r="M74" s="49" t="n"/>
      <c r="N74" s="125" t="n"/>
      <c r="O74" s="125" t="n"/>
      <c r="P74" s="126" t="n"/>
      <c r="Q74" s="43" t="n"/>
    </row>
    <row r="75">
      <c r="A75" s="37">
        <f>IF(G75&lt;&gt;"",1+MAX($A$7:A74),"")</f>
        <v/>
      </c>
      <c r="B75" s="44" t="n"/>
      <c r="C75" s="44" t="n"/>
      <c r="D75" s="45" t="n"/>
      <c r="E75" s="45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46" t="n"/>
      <c r="O75" s="46" t="n"/>
      <c r="P75" s="46" t="n"/>
      <c r="Q75" s="43" t="n"/>
    </row>
    <row r="76" ht="16.5" customHeight="1">
      <c r="A76" s="37">
        <f>IF(G76&lt;&gt;"",1+MAX($A$7:A75),"")</f>
        <v/>
      </c>
      <c r="B76" s="44" t="n"/>
      <c r="C76" s="44" t="n"/>
      <c r="D76" s="45" t="n"/>
      <c r="E76" s="62" t="n"/>
      <c r="F76" s="63" t="inlineStr">
        <is>
          <t>PIPING</t>
        </is>
      </c>
      <c r="G76" s="64" t="n"/>
      <c r="H76" s="47" t="n"/>
      <c r="I76" s="123" t="n"/>
      <c r="J76" s="49" t="n"/>
      <c r="K76" s="49" t="n"/>
      <c r="L76" s="49" t="n"/>
      <c r="M76" s="49" t="n"/>
      <c r="N76" s="125" t="n"/>
      <c r="O76" s="125" t="n"/>
      <c r="P76" s="126" t="n"/>
      <c r="Q76" s="43" t="n"/>
    </row>
    <row r="77">
      <c r="A77" s="37">
        <f>IF(G77&lt;&gt;"",1+MAX($A$7:A76),"")</f>
        <v/>
      </c>
      <c r="B77" s="44" t="inlineStr">
        <is>
          <t>P2</t>
        </is>
      </c>
      <c r="C77" s="44" t="inlineStr">
        <is>
          <t>P4</t>
        </is>
      </c>
      <c r="D77" s="45" t="n"/>
      <c r="E77" s="45" t="n"/>
      <c r="F77" s="46" t="inlineStr">
        <is>
          <t>2" Sanitary Line</t>
        </is>
      </c>
      <c r="G77" s="44">
        <f>8</f>
        <v/>
      </c>
      <c r="H77" s="47" t="n">
        <v>0.1</v>
      </c>
      <c r="I77" s="123">
        <f>G77*(1+H77)</f>
        <v/>
      </c>
      <c r="J77" s="49" t="inlineStr">
        <is>
          <t>LF</t>
        </is>
      </c>
      <c r="K77" s="124" t="n">
        <v>0</v>
      </c>
      <c r="L77" s="124" t="n">
        <v>0</v>
      </c>
      <c r="M77" s="125">
        <f>K77*I77</f>
        <v/>
      </c>
      <c r="N77" s="125">
        <f>L77*I77</f>
        <v/>
      </c>
      <c r="O77" s="125">
        <f>L77+K77</f>
        <v/>
      </c>
      <c r="P77" s="126">
        <f>O77*I77</f>
        <v/>
      </c>
      <c r="Q77" s="43" t="n"/>
    </row>
    <row r="78">
      <c r="A78" s="37">
        <f>IF(G78&lt;&gt;"",1+MAX($A$7:A77),"")</f>
        <v/>
      </c>
      <c r="B78" s="44" t="inlineStr">
        <is>
          <t>P2</t>
        </is>
      </c>
      <c r="C78" s="44" t="inlineStr">
        <is>
          <t>P4</t>
        </is>
      </c>
      <c r="D78" s="45" t="n"/>
      <c r="E78" s="45" t="n"/>
      <c r="F78" s="46" t="inlineStr">
        <is>
          <t>3" Sanitary Line</t>
        </is>
      </c>
      <c r="G78" s="65">
        <f>21.3571+3.015</f>
        <v/>
      </c>
      <c r="H78" s="47" t="n">
        <v>0.1</v>
      </c>
      <c r="I78" s="123">
        <f>G78*(1+H78)</f>
        <v/>
      </c>
      <c r="J78" s="49" t="inlineStr">
        <is>
          <t>LF</t>
        </is>
      </c>
      <c r="K78" s="124" t="n">
        <v>0</v>
      </c>
      <c r="L78" s="124" t="n">
        <v>0</v>
      </c>
      <c r="M78" s="125">
        <f>K78*I78</f>
        <v/>
      </c>
      <c r="N78" s="125">
        <f>L78*I78</f>
        <v/>
      </c>
      <c r="O78" s="125">
        <f>L78+K78</f>
        <v/>
      </c>
      <c r="P78" s="126">
        <f>O78*I78</f>
        <v/>
      </c>
      <c r="Q78" s="43" t="n"/>
    </row>
    <row r="79">
      <c r="A79" s="37">
        <f>IF(G79&lt;&gt;"",1+MAX($A$7:A78),"")</f>
        <v/>
      </c>
      <c r="B79" s="44" t="inlineStr">
        <is>
          <t>P2</t>
        </is>
      </c>
      <c r="C79" s="44" t="inlineStr">
        <is>
          <t>P4</t>
        </is>
      </c>
      <c r="D79" s="45" t="n"/>
      <c r="E79" s="45" t="n"/>
      <c r="F79" s="46" t="inlineStr">
        <is>
          <t>4" Sanitary Line</t>
        </is>
      </c>
      <c r="G79" s="44" t="n">
        <v>11</v>
      </c>
      <c r="H79" s="47" t="n">
        <v>0.1</v>
      </c>
      <c r="I79" s="123">
        <f>G79*(1+H79)</f>
        <v/>
      </c>
      <c r="J79" s="49" t="inlineStr">
        <is>
          <t>LF</t>
        </is>
      </c>
      <c r="K79" s="124" t="n">
        <v>0</v>
      </c>
      <c r="L79" s="124" t="n">
        <v>0</v>
      </c>
      <c r="M79" s="125">
        <f>K79*I79</f>
        <v/>
      </c>
      <c r="N79" s="125">
        <f>L79*I79</f>
        <v/>
      </c>
      <c r="O79" s="125">
        <f>L79+K79</f>
        <v/>
      </c>
      <c r="P79" s="126">
        <f>O79*I79</f>
        <v/>
      </c>
      <c r="Q79" s="43" t="n"/>
    </row>
    <row r="80">
      <c r="A80" s="37">
        <f>IF(G80&lt;&gt;"",1+MAX($A$7:A79),"")</f>
        <v/>
      </c>
      <c r="B80" s="44" t="inlineStr">
        <is>
          <t>P2</t>
        </is>
      </c>
      <c r="C80" s="44" t="inlineStr">
        <is>
          <t>P4</t>
        </is>
      </c>
      <c r="D80" s="45" t="n"/>
      <c r="E80" s="45" t="n"/>
      <c r="F80" s="46" t="inlineStr">
        <is>
          <t>1-1/2" Vent Line</t>
        </is>
      </c>
      <c r="G80" s="44" t="n">
        <v>25</v>
      </c>
      <c r="H80" s="47" t="n">
        <v>0.1</v>
      </c>
      <c r="I80" s="123">
        <f>G80*(1+H80)</f>
        <v/>
      </c>
      <c r="J80" s="49" t="inlineStr">
        <is>
          <t>LF</t>
        </is>
      </c>
      <c r="K80" s="124" t="n">
        <v>0</v>
      </c>
      <c r="L80" s="124" t="n">
        <v>0</v>
      </c>
      <c r="M80" s="125">
        <f>K80*I80</f>
        <v/>
      </c>
      <c r="N80" s="125">
        <f>L80*I80</f>
        <v/>
      </c>
      <c r="O80" s="125">
        <f>L80+K80</f>
        <v/>
      </c>
      <c r="P80" s="126">
        <f>O80*I80</f>
        <v/>
      </c>
      <c r="Q80" s="43" t="n"/>
    </row>
    <row r="81">
      <c r="A81" s="37">
        <f>IF(G81&lt;&gt;"",1+MAX($A$7:A80),"")</f>
        <v/>
      </c>
      <c r="B81" s="44" t="inlineStr">
        <is>
          <t>P2</t>
        </is>
      </c>
      <c r="C81" s="44" t="inlineStr">
        <is>
          <t>P4</t>
        </is>
      </c>
      <c r="D81" s="45" t="n"/>
      <c r="E81" s="45" t="n"/>
      <c r="F81" s="46" t="inlineStr">
        <is>
          <t>2" Vent Line</t>
        </is>
      </c>
      <c r="G81" s="44" t="n">
        <v>42</v>
      </c>
      <c r="H81" s="47" t="n">
        <v>0.1</v>
      </c>
      <c r="I81" s="123">
        <f>G81*(1+H81)</f>
        <v/>
      </c>
      <c r="J81" s="49" t="inlineStr">
        <is>
          <t>LF</t>
        </is>
      </c>
      <c r="K81" s="124" t="n">
        <v>0</v>
      </c>
      <c r="L81" s="124" t="n">
        <v>0</v>
      </c>
      <c r="M81" s="125">
        <f>K81*I81</f>
        <v/>
      </c>
      <c r="N81" s="125">
        <f>L81*I81</f>
        <v/>
      </c>
      <c r="O81" s="125">
        <f>L81+K81</f>
        <v/>
      </c>
      <c r="P81" s="126">
        <f>O81*I81</f>
        <v/>
      </c>
      <c r="Q81" s="43" t="n"/>
    </row>
    <row r="82" ht="31.5" customHeight="1">
      <c r="A82" s="37">
        <f>IF(G82&lt;&gt;"",1+MAX($A$7:A81),"")</f>
        <v/>
      </c>
      <c r="B82" s="44" t="inlineStr">
        <is>
          <t>P2</t>
        </is>
      </c>
      <c r="C82" s="44" t="n"/>
      <c r="D82" s="45" t="n"/>
      <c r="E82" s="45" t="n"/>
      <c r="F82" s="46" t="inlineStr">
        <is>
          <t>Saw Cut, Trench And Patch Floor
For Below Grade Piping</t>
        </is>
      </c>
      <c r="G82" s="65">
        <f>21.3571+1.8867</f>
        <v/>
      </c>
      <c r="H82" s="47" t="n">
        <v>0.1</v>
      </c>
      <c r="I82" s="123">
        <f>G82*(1+H82)</f>
        <v/>
      </c>
      <c r="J82" s="49" t="inlineStr">
        <is>
          <t>LF</t>
        </is>
      </c>
      <c r="K82" s="124" t="n">
        <v>0</v>
      </c>
      <c r="L82" s="124" t="n">
        <v>0</v>
      </c>
      <c r="M82" s="125">
        <f>K82*I82</f>
        <v/>
      </c>
      <c r="N82" s="125">
        <f>L82*I82</f>
        <v/>
      </c>
      <c r="O82" s="125">
        <f>L82+K82</f>
        <v/>
      </c>
      <c r="P82" s="126">
        <f>O82*I82</f>
        <v/>
      </c>
      <c r="Q82" s="43" t="n"/>
    </row>
    <row r="83">
      <c r="A83" s="37">
        <f>IF(G83&lt;&gt;"",1+MAX($A$7:A82),"")</f>
        <v/>
      </c>
      <c r="B83" s="44" t="inlineStr">
        <is>
          <t>P2</t>
        </is>
      </c>
      <c r="C83" s="44" t="n"/>
      <c r="D83" s="45" t="n"/>
      <c r="E83" s="45" t="n"/>
      <c r="F83" s="46" t="inlineStr">
        <is>
          <t>Connect To Existing Sanitary And Vent Piping</t>
        </is>
      </c>
      <c r="G83" s="44" t="n">
        <v>5</v>
      </c>
      <c r="H83" s="47" t="n">
        <v>0</v>
      </c>
      <c r="I83" s="123">
        <f>G83*(1+H83)</f>
        <v/>
      </c>
      <c r="J83" s="49" t="inlineStr">
        <is>
          <t>EA</t>
        </is>
      </c>
      <c r="K83" s="124" t="n">
        <v>0</v>
      </c>
      <c r="L83" s="124" t="n">
        <v>0</v>
      </c>
      <c r="M83" s="125">
        <f>K83*I83</f>
        <v/>
      </c>
      <c r="N83" s="125">
        <f>L83*I83</f>
        <v/>
      </c>
      <c r="O83" s="125">
        <f>L83+K83</f>
        <v/>
      </c>
      <c r="P83" s="126">
        <f>O83*I83</f>
        <v/>
      </c>
      <c r="Q83" s="43" t="n"/>
    </row>
    <row r="84" ht="31.5" customHeight="1">
      <c r="A84" s="37">
        <f>IF(G84&lt;&gt;"",1+MAX($A$7:A83),"")</f>
        <v/>
      </c>
      <c r="B84" s="44" t="inlineStr">
        <is>
          <t>P2</t>
        </is>
      </c>
      <c r="C84" s="44" t="inlineStr">
        <is>
          <t>P2</t>
        </is>
      </c>
      <c r="D84" s="45" t="n"/>
      <c r="E84" s="45" t="n"/>
      <c r="F84" s="46" t="inlineStr">
        <is>
          <t>FCO-1: Floor Cleanout
Mfg: J.R. Smith 4020 Series</t>
        </is>
      </c>
      <c r="G84" s="44" t="n">
        <v>7</v>
      </c>
      <c r="H84" s="47" t="n">
        <v>0</v>
      </c>
      <c r="I84" s="123">
        <f>G84*(1+H84)</f>
        <v/>
      </c>
      <c r="J84" s="49" t="inlineStr">
        <is>
          <t>EA</t>
        </is>
      </c>
      <c r="K84" s="124" t="n">
        <v>0</v>
      </c>
      <c r="L84" s="124" t="n">
        <v>0</v>
      </c>
      <c r="M84" s="125">
        <f>K84*I84</f>
        <v/>
      </c>
      <c r="N84" s="125">
        <f>L84*I84</f>
        <v/>
      </c>
      <c r="O84" s="125">
        <f>L84+K84</f>
        <v/>
      </c>
      <c r="P84" s="126">
        <f>O84*I84</f>
        <v/>
      </c>
      <c r="Q84" s="43" t="n"/>
    </row>
    <row r="85" ht="31.5" customHeight="1">
      <c r="A85" s="37">
        <f>IF(G85&lt;&gt;"",1+MAX($A$7:A84),"")</f>
        <v/>
      </c>
      <c r="B85" s="44" t="inlineStr">
        <is>
          <t>P2</t>
        </is>
      </c>
      <c r="C85" s="44" t="inlineStr">
        <is>
          <t>P2</t>
        </is>
      </c>
      <c r="D85" s="45" t="n"/>
      <c r="E85" s="45" t="n"/>
      <c r="F85" s="46" t="inlineStr">
        <is>
          <t>WCO-1: Wall Cleanout
Mfg: J.R. Smith 4402 Series</t>
        </is>
      </c>
      <c r="G85" s="44" t="n">
        <v>9</v>
      </c>
      <c r="H85" s="47" t="n">
        <v>0</v>
      </c>
      <c r="I85" s="123">
        <f>G85*(1+H85)</f>
        <v/>
      </c>
      <c r="J85" s="49" t="inlineStr">
        <is>
          <t>EA</t>
        </is>
      </c>
      <c r="K85" s="124" t="n">
        <v>0</v>
      </c>
      <c r="L85" s="124" t="n">
        <v>0</v>
      </c>
      <c r="M85" s="125">
        <f>K85*I85</f>
        <v/>
      </c>
      <c r="N85" s="125">
        <f>L85*I85</f>
        <v/>
      </c>
      <c r="O85" s="125">
        <f>L85+K85</f>
        <v/>
      </c>
      <c r="P85" s="126">
        <f>O85*I85</f>
        <v/>
      </c>
      <c r="Q85" s="43" t="n"/>
    </row>
    <row r="86" ht="31.5" customHeight="1">
      <c r="A86" s="37">
        <f>IF(G86&lt;&gt;"",1+MAX($A$7:A85),"")</f>
        <v/>
      </c>
      <c r="B86" s="44" t="inlineStr">
        <is>
          <t>P2</t>
        </is>
      </c>
      <c r="C86" s="44" t="n"/>
      <c r="D86" s="45" t="n"/>
      <c r="E86" s="45" t="n"/>
      <c r="F86" s="46" t="inlineStr">
        <is>
          <t>Plug Unused Sanitary Connections
And Patch Floor</t>
        </is>
      </c>
      <c r="G86" s="44" t="n">
        <v>1</v>
      </c>
      <c r="H86" s="47" t="n">
        <v>0</v>
      </c>
      <c r="I86" s="123">
        <f>G86*(1+H86)</f>
        <v/>
      </c>
      <c r="J86" s="49" t="inlineStr">
        <is>
          <t>LS</t>
        </is>
      </c>
      <c r="K86" s="124" t="n">
        <v>0</v>
      </c>
      <c r="L86" s="124" t="n">
        <v>0</v>
      </c>
      <c r="M86" s="125">
        <f>K86*I86</f>
        <v/>
      </c>
      <c r="N86" s="125">
        <f>L86*I86</f>
        <v/>
      </c>
      <c r="O86" s="125">
        <f>L86+K86</f>
        <v/>
      </c>
      <c r="P86" s="126">
        <f>O86*I86</f>
        <v/>
      </c>
      <c r="Q86" s="43" t="n"/>
    </row>
    <row r="87">
      <c r="A87" s="37">
        <f>IF(G87&lt;&gt;"",1+MAX($A$7:A86),"")</f>
        <v/>
      </c>
      <c r="B87" s="44" t="n"/>
      <c r="C87" s="44" t="n"/>
      <c r="D87" s="45" t="n"/>
      <c r="E87" s="45" t="n"/>
      <c r="F87" s="46" t="n"/>
      <c r="G87" s="46" t="n"/>
      <c r="H87" s="46" t="n"/>
      <c r="I87" s="46" t="n"/>
      <c r="J87" s="46" t="n"/>
      <c r="K87" s="46" t="n"/>
      <c r="L87" s="46" t="n"/>
      <c r="M87" s="46" t="n"/>
      <c r="N87" s="46" t="n"/>
      <c r="O87" s="46" t="n"/>
      <c r="P87" s="46" t="n"/>
      <c r="Q87" s="43" t="n"/>
    </row>
    <row r="88" ht="16.5" customHeight="1">
      <c r="A88" s="37">
        <f>IF(G88&lt;&gt;"",1+MAX($A$7:A87),"")</f>
        <v/>
      </c>
      <c r="B88" s="44" t="n"/>
      <c r="C88" s="44" t="n"/>
      <c r="D88" s="45" t="n"/>
      <c r="E88" s="62" t="n"/>
      <c r="F88" s="63" t="inlineStr">
        <is>
          <t>FIXTURE</t>
        </is>
      </c>
      <c r="G88" s="64" t="n"/>
      <c r="H88" s="47" t="n"/>
      <c r="I88" s="123" t="n"/>
      <c r="J88" s="49" t="n"/>
      <c r="K88" s="49" t="n"/>
      <c r="L88" s="49" t="n"/>
      <c r="M88" s="49" t="n"/>
      <c r="N88" s="125" t="n"/>
      <c r="O88" s="125" t="n"/>
      <c r="P88" s="126" t="n"/>
      <c r="Q88" s="43" t="n"/>
    </row>
    <row r="89" ht="63" customHeight="1">
      <c r="A89" s="37">
        <f>IF(G89&lt;&gt;"",1+MAX($A$7:A88),"")</f>
        <v/>
      </c>
      <c r="B89" s="44" t="inlineStr">
        <is>
          <t>P2</t>
        </is>
      </c>
      <c r="C89" s="44" t="inlineStr">
        <is>
          <t>P2</t>
        </is>
      </c>
      <c r="D89" s="45" t="n"/>
      <c r="E89" s="45" t="n"/>
      <c r="F89" s="46" t="inlineStr">
        <is>
          <t>P-1 / P-1H: Water Closet
Mfg: Kohler Wellcomme K-96053-0,
Kohler Highcliff K-96057-0 (ADA)
Size: 1.28 GPF</t>
        </is>
      </c>
      <c r="G89" s="44" t="n">
        <v>3</v>
      </c>
      <c r="H89" s="47" t="n">
        <v>0</v>
      </c>
      <c r="I89" s="123">
        <f>G89*(1+H89)</f>
        <v/>
      </c>
      <c r="J89" s="49" t="inlineStr">
        <is>
          <t>EA</t>
        </is>
      </c>
      <c r="K89" s="124" t="n">
        <v>0</v>
      </c>
      <c r="L89" s="124" t="n">
        <v>0</v>
      </c>
      <c r="M89" s="125">
        <f>K89*I89</f>
        <v/>
      </c>
      <c r="N89" s="125">
        <f>L89*I89</f>
        <v/>
      </c>
      <c r="O89" s="125">
        <f>L89+K89</f>
        <v/>
      </c>
      <c r="P89" s="126">
        <f>O89*I89</f>
        <v/>
      </c>
      <c r="Q89" s="43" t="n"/>
    </row>
    <row r="90" ht="63" customHeight="1">
      <c r="A90" s="37">
        <f>IF(G90&lt;&gt;"",1+MAX($A$7:A89),"")</f>
        <v/>
      </c>
      <c r="B90" s="44" t="inlineStr">
        <is>
          <t>P2</t>
        </is>
      </c>
      <c r="C90" s="44" t="inlineStr">
        <is>
          <t>P2</t>
        </is>
      </c>
      <c r="D90" s="45" t="n"/>
      <c r="E90" s="45" t="n"/>
      <c r="F90" s="46" t="inlineStr">
        <is>
          <t>Flush Valve
Mfg: Sloan Royal 111-1.28
With Vacuum Breaker And VBF-72-A
Trap Primer Valve</t>
        </is>
      </c>
      <c r="G90" s="44" t="n">
        <v>3</v>
      </c>
      <c r="H90" s="47" t="n">
        <v>0</v>
      </c>
      <c r="I90" s="123">
        <f>G90*(1+H90)</f>
        <v/>
      </c>
      <c r="J90" s="49" t="inlineStr">
        <is>
          <t>EA</t>
        </is>
      </c>
      <c r="K90" s="124" t="n">
        <v>0</v>
      </c>
      <c r="L90" s="124" t="n">
        <v>0</v>
      </c>
      <c r="M90" s="125">
        <f>K90*I90</f>
        <v/>
      </c>
      <c r="N90" s="125">
        <f>L90*I90</f>
        <v/>
      </c>
      <c r="O90" s="125">
        <f>L90+K90</f>
        <v/>
      </c>
      <c r="P90" s="126">
        <f>O90*I90</f>
        <v/>
      </c>
      <c r="Q90" s="43" t="n"/>
    </row>
    <row r="91" ht="47.25" customHeight="1">
      <c r="A91" s="37">
        <f>IF(G91&lt;&gt;"",1+MAX($A$7:A90),"")</f>
        <v/>
      </c>
      <c r="B91" s="44" t="inlineStr">
        <is>
          <t>P2</t>
        </is>
      </c>
      <c r="C91" s="44" t="inlineStr">
        <is>
          <t>P2</t>
        </is>
      </c>
      <c r="D91" s="45" t="n"/>
      <c r="E91" s="45" t="n"/>
      <c r="F91" s="46" t="inlineStr">
        <is>
          <t>P-2H: Urinal (ADA)
Mfg: Kohler Bardon K-4991-ET-0
Flush Valve: Sloan 186-.125</t>
        </is>
      </c>
      <c r="G91" s="44" t="n">
        <v>1</v>
      </c>
      <c r="H91" s="47" t="n">
        <v>0</v>
      </c>
      <c r="I91" s="123">
        <f>G91*(1+H91)</f>
        <v/>
      </c>
      <c r="J91" s="49" t="inlineStr">
        <is>
          <t>EA</t>
        </is>
      </c>
      <c r="K91" s="124" t="n">
        <v>0</v>
      </c>
      <c r="L91" s="124" t="n">
        <v>0</v>
      </c>
      <c r="M91" s="125">
        <f>K91*I91</f>
        <v/>
      </c>
      <c r="N91" s="125">
        <f>L91*I91</f>
        <v/>
      </c>
      <c r="O91" s="125">
        <f>L91+K91</f>
        <v/>
      </c>
      <c r="P91" s="126">
        <f>O91*I91</f>
        <v/>
      </c>
      <c r="Q91" s="43" t="n"/>
    </row>
    <row r="92" ht="63" customHeight="1">
      <c r="A92" s="37">
        <f>IF(G92&lt;&gt;"",1+MAX($A$7:A91),"")</f>
        <v/>
      </c>
      <c r="B92" s="44" t="inlineStr">
        <is>
          <t>P2</t>
        </is>
      </c>
      <c r="C92" s="44" t="inlineStr">
        <is>
          <t>P2</t>
        </is>
      </c>
      <c r="D92" s="45" t="n"/>
      <c r="E92" s="45" t="n"/>
      <c r="F92" s="46" t="inlineStr">
        <is>
          <t>P-3H: Lavatory (ADA)
Mfg: American Standard Lucerne
Model: 0355.012
Faucet: American Standard 5502175.002</t>
        </is>
      </c>
      <c r="G92" s="44" t="n">
        <v>4</v>
      </c>
      <c r="H92" s="47" t="n">
        <v>0</v>
      </c>
      <c r="I92" s="123">
        <f>G92*(1+H92)</f>
        <v/>
      </c>
      <c r="J92" s="49" t="inlineStr">
        <is>
          <t>EA</t>
        </is>
      </c>
      <c r="K92" s="124" t="n">
        <v>0</v>
      </c>
      <c r="L92" s="124" t="n">
        <v>0</v>
      </c>
      <c r="M92" s="125">
        <f>K92*I92</f>
        <v/>
      </c>
      <c r="N92" s="125">
        <f>L92*I92</f>
        <v/>
      </c>
      <c r="O92" s="125">
        <f>L92+K92</f>
        <v/>
      </c>
      <c r="P92" s="126">
        <f>O92*I92</f>
        <v/>
      </c>
      <c r="Q92" s="43" t="n"/>
    </row>
    <row r="93" ht="47.25" customHeight="1">
      <c r="A93" s="37">
        <f>IF(G93&lt;&gt;"",1+MAX($A$7:A92),"")</f>
        <v/>
      </c>
      <c r="B93" s="44" t="inlineStr">
        <is>
          <t>P2</t>
        </is>
      </c>
      <c r="C93" s="44" t="inlineStr">
        <is>
          <t>P2</t>
        </is>
      </c>
      <c r="D93" s="45" t="n"/>
      <c r="E93" s="45" t="n"/>
      <c r="F93" s="46" t="inlineStr">
        <is>
          <t>P-4H: Locker Room Sink
Mfg: Elkay Celebrity GECR25213
Faucet: American Standard 6405.170</t>
        </is>
      </c>
      <c r="G93" s="44" t="n">
        <v>1</v>
      </c>
      <c r="H93" s="47" t="n">
        <v>0</v>
      </c>
      <c r="I93" s="123">
        <f>G93*(1+H93)</f>
        <v/>
      </c>
      <c r="J93" s="49" t="inlineStr">
        <is>
          <t>EA</t>
        </is>
      </c>
      <c r="K93" s="124" t="n">
        <v>0</v>
      </c>
      <c r="L93" s="124" t="n">
        <v>0</v>
      </c>
      <c r="M93" s="125">
        <f>K93*I93</f>
        <v/>
      </c>
      <c r="N93" s="125">
        <f>L93*I93</f>
        <v/>
      </c>
      <c r="O93" s="125">
        <f>L93+K93</f>
        <v/>
      </c>
      <c r="P93" s="126">
        <f>O93*I93</f>
        <v/>
      </c>
      <c r="Q93" s="43" t="n"/>
    </row>
    <row r="94" ht="47.25" customHeight="1">
      <c r="A94" s="37">
        <f>IF(G94&lt;&gt;"",1+MAX($A$7:A93),"")</f>
        <v/>
      </c>
      <c r="B94" s="44" t="inlineStr">
        <is>
          <t>P2</t>
        </is>
      </c>
      <c r="C94" s="44" t="inlineStr">
        <is>
          <t>P2</t>
        </is>
      </c>
      <c r="D94" s="45" t="n"/>
      <c r="E94" s="45" t="n"/>
      <c r="F94" s="46" t="inlineStr">
        <is>
          <t>P-5: Janitor's Sink
Mfg: Florestone Terrazzo Model #91
Faucet: Central Brass 0054-YELSRC-Q</t>
        </is>
      </c>
      <c r="G94" s="44" t="n">
        <v>1</v>
      </c>
      <c r="H94" s="47" t="n">
        <v>0</v>
      </c>
      <c r="I94" s="123">
        <f>G94*(1+H94)</f>
        <v/>
      </c>
      <c r="J94" s="49" t="inlineStr">
        <is>
          <t>EA</t>
        </is>
      </c>
      <c r="K94" s="124" t="n">
        <v>0</v>
      </c>
      <c r="L94" s="124" t="n">
        <v>0</v>
      </c>
      <c r="M94" s="125">
        <f>K94*I94</f>
        <v/>
      </c>
      <c r="N94" s="125">
        <f>L94*I94</f>
        <v/>
      </c>
      <c r="O94" s="125">
        <f>L94+K94</f>
        <v/>
      </c>
      <c r="P94" s="126">
        <f>O94*I94</f>
        <v/>
      </c>
      <c r="Q94" s="43" t="n"/>
    </row>
    <row r="95">
      <c r="A95" s="37">
        <f>IF(G95&lt;&gt;"",1+MAX($A$7:A94),"")</f>
        <v/>
      </c>
      <c r="B95" s="44" t="inlineStr">
        <is>
          <t>P2</t>
        </is>
      </c>
      <c r="C95" s="44" t="inlineStr">
        <is>
          <t>P4</t>
        </is>
      </c>
      <c r="D95" s="45" t="n"/>
      <c r="E95" s="45" t="n"/>
      <c r="F95" s="46" t="inlineStr">
        <is>
          <t>DF-1H: Drinking Fountain (ADA)</t>
        </is>
      </c>
      <c r="G95" s="44" t="n">
        <v>1</v>
      </c>
      <c r="H95" s="47" t="n">
        <v>0</v>
      </c>
      <c r="I95" s="123">
        <f>G95*(1+H95)</f>
        <v/>
      </c>
      <c r="J95" s="49" t="inlineStr">
        <is>
          <t>EA</t>
        </is>
      </c>
      <c r="K95" s="124" t="n">
        <v>0</v>
      </c>
      <c r="L95" s="124" t="n">
        <v>0</v>
      </c>
      <c r="M95" s="125">
        <f>K95*I95</f>
        <v/>
      </c>
      <c r="N95" s="125">
        <f>L95*I95</f>
        <v/>
      </c>
      <c r="O95" s="125">
        <f>L95+K95</f>
        <v/>
      </c>
      <c r="P95" s="126">
        <f>O95*I95</f>
        <v/>
      </c>
      <c r="Q95" s="43" t="n"/>
    </row>
    <row r="96" ht="47.25" customHeight="1">
      <c r="A96" s="37">
        <f>IF(G96&lt;&gt;"",1+MAX($A$7:A95),"")</f>
        <v/>
      </c>
      <c r="B96" s="44" t="inlineStr">
        <is>
          <t>P2</t>
        </is>
      </c>
      <c r="C96" s="44" t="inlineStr">
        <is>
          <t>P2</t>
        </is>
      </c>
      <c r="D96" s="45" t="n"/>
      <c r="E96" s="45" t="n"/>
      <c r="F96" s="46" t="inlineStr">
        <is>
          <t>FD-1: Floor Drain
Mfg: J.R. Smith 2005 Series
With Trap Seal</t>
        </is>
      </c>
      <c r="G96" s="44">
        <f>2+1</f>
        <v/>
      </c>
      <c r="H96" s="47" t="n">
        <v>0</v>
      </c>
      <c r="I96" s="123">
        <f>G96*(1+H96)</f>
        <v/>
      </c>
      <c r="J96" s="49" t="inlineStr">
        <is>
          <t>EA</t>
        </is>
      </c>
      <c r="K96" s="124" t="n">
        <v>0</v>
      </c>
      <c r="L96" s="124" t="n">
        <v>0</v>
      </c>
      <c r="M96" s="125">
        <f>K96*I96</f>
        <v/>
      </c>
      <c r="N96" s="125">
        <f>L96*I96</f>
        <v/>
      </c>
      <c r="O96" s="125">
        <f>L96+K96</f>
        <v/>
      </c>
      <c r="P96" s="126">
        <f>O96*I96</f>
        <v/>
      </c>
      <c r="Q96" s="43" t="n"/>
    </row>
    <row r="97" ht="31.5" customHeight="1">
      <c r="A97" s="37">
        <f>IF(G97&lt;&gt;"",1+MAX($A$7:A96),"")</f>
        <v/>
      </c>
      <c r="B97" s="44" t="inlineStr">
        <is>
          <t>P2</t>
        </is>
      </c>
      <c r="C97" s="44" t="inlineStr">
        <is>
          <t>P2</t>
        </is>
      </c>
      <c r="D97" s="45" t="n"/>
      <c r="E97" s="45" t="n"/>
      <c r="F97" s="46" t="inlineStr">
        <is>
          <t>TPV-1: Trap Primer
Mfg: Precision Plumbing Oregon #1</t>
        </is>
      </c>
      <c r="G97" s="44" t="n">
        <v>1</v>
      </c>
      <c r="H97" s="47" t="n">
        <v>0</v>
      </c>
      <c r="I97" s="123">
        <f>G97*(1+H97)</f>
        <v/>
      </c>
      <c r="J97" s="49" t="inlineStr">
        <is>
          <t>EA</t>
        </is>
      </c>
      <c r="K97" s="124" t="n">
        <v>0</v>
      </c>
      <c r="L97" s="124" t="n">
        <v>0</v>
      </c>
      <c r="M97" s="125">
        <f>K97*I97</f>
        <v/>
      </c>
      <c r="N97" s="125">
        <f>L97*I97</f>
        <v/>
      </c>
      <c r="O97" s="125">
        <f>L97+K97</f>
        <v/>
      </c>
      <c r="P97" s="126">
        <f>O97*I97</f>
        <v/>
      </c>
      <c r="Q97" s="43" t="n"/>
    </row>
    <row r="98" ht="31.5" customHeight="1">
      <c r="A98" s="37">
        <f>IF(G98&lt;&gt;"",1+MAX($A$7:A97),"")</f>
        <v/>
      </c>
      <c r="B98" s="44" t="inlineStr">
        <is>
          <t>P2</t>
        </is>
      </c>
      <c r="C98" s="44" t="n"/>
      <c r="D98" s="45" t="n"/>
      <c r="E98" s="45" t="n"/>
      <c r="F98" s="46" t="inlineStr">
        <is>
          <t>Fixture Stops, Supply Tubing,
P-Traps And Escutcheons</t>
        </is>
      </c>
      <c r="G98" s="44" t="n">
        <v>1</v>
      </c>
      <c r="H98" s="47" t="n">
        <v>0</v>
      </c>
      <c r="I98" s="123">
        <f>G98*(1+H98)</f>
        <v/>
      </c>
      <c r="J98" s="49" t="inlineStr">
        <is>
          <t>LS</t>
        </is>
      </c>
      <c r="K98" s="124" t="n">
        <v>0</v>
      </c>
      <c r="L98" s="124" t="n">
        <v>0</v>
      </c>
      <c r="M98" s="125">
        <f>K98*I98</f>
        <v/>
      </c>
      <c r="N98" s="125">
        <f>L98*I98</f>
        <v/>
      </c>
      <c r="O98" s="125">
        <f>L98+K98</f>
        <v/>
      </c>
      <c r="P98" s="126">
        <f>O98*I98</f>
        <v/>
      </c>
      <c r="Q98" s="43" t="n"/>
    </row>
    <row r="99">
      <c r="A99" s="37">
        <f>IF(G99&lt;&gt;"",1+MAX($A$7:A98),"")</f>
        <v/>
      </c>
      <c r="B99" s="44" t="n"/>
      <c r="C99" s="44" t="n"/>
      <c r="D99" s="45" t="n"/>
      <c r="E99" s="45" t="n"/>
      <c r="F99" s="46" t="n"/>
      <c r="G99" s="46" t="n"/>
      <c r="H99" s="46" t="n"/>
      <c r="I99" s="46" t="n"/>
      <c r="J99" s="46" t="n"/>
      <c r="K99" s="46" t="n"/>
      <c r="L99" s="46" t="n"/>
      <c r="M99" s="46" t="n"/>
      <c r="N99" s="46" t="n"/>
      <c r="O99" s="46" t="n"/>
      <c r="P99" s="46" t="n"/>
      <c r="Q99" s="43" t="n"/>
    </row>
    <row r="100" ht="16.5" customHeight="1">
      <c r="A100" s="37">
        <f>IF(G100&lt;&gt;"",1+MAX($A$7:A99),"")</f>
        <v/>
      </c>
      <c r="B100" s="44" t="n"/>
      <c r="C100" s="44" t="n"/>
      <c r="D100" s="45" t="n"/>
      <c r="E100" s="62" t="n"/>
      <c r="F100" s="63" t="inlineStr">
        <is>
          <t>GAS SYSTEM</t>
        </is>
      </c>
      <c r="G100" s="64" t="n"/>
      <c r="H100" s="47" t="n"/>
      <c r="I100" s="123" t="n"/>
      <c r="J100" s="49" t="n"/>
      <c r="K100" s="49" t="n"/>
      <c r="L100" s="49" t="n"/>
      <c r="M100" s="49" t="n"/>
      <c r="N100" s="125" t="n"/>
      <c r="O100" s="125" t="n"/>
      <c r="P100" s="126" t="n"/>
      <c r="Q100" s="43" t="n"/>
    </row>
    <row r="101" ht="31.5" customHeight="1">
      <c r="A101" s="37">
        <f>IF(G101&lt;&gt;"",1+MAX($A$7:A100),"")</f>
        <v/>
      </c>
      <c r="B101" s="44" t="inlineStr">
        <is>
          <t>P1</t>
        </is>
      </c>
      <c r="C101" s="44" t="inlineStr">
        <is>
          <t>P4</t>
        </is>
      </c>
      <c r="D101" s="45" t="n"/>
      <c r="E101" s="45" t="n"/>
      <c r="F101" s="46" t="inlineStr">
        <is>
          <t>Gas Piping, 2 PSI
Sch 40 Black Steel</t>
        </is>
      </c>
      <c r="G101" s="65" t="n">
        <v>649.6312</v>
      </c>
      <c r="H101" s="47" t="n">
        <v>0.1</v>
      </c>
      <c r="I101" s="123">
        <f>G101*(1+H101)</f>
        <v/>
      </c>
      <c r="J101" s="49" t="inlineStr">
        <is>
          <t>LF</t>
        </is>
      </c>
      <c r="K101" s="124" t="n">
        <v>0</v>
      </c>
      <c r="L101" s="124" t="n">
        <v>0</v>
      </c>
      <c r="M101" s="125">
        <f>K101*I101</f>
        <v/>
      </c>
      <c r="N101" s="125">
        <f>L101*I101</f>
        <v/>
      </c>
      <c r="O101" s="125">
        <f>L101+K101</f>
        <v/>
      </c>
      <c r="P101" s="126">
        <f>O101*I101</f>
        <v/>
      </c>
      <c r="Q101" s="43" t="n"/>
    </row>
    <row r="102" ht="31.5" customHeight="1">
      <c r="A102" s="37">
        <f>IF(G102&lt;&gt;"",1+MAX($A$7:A101),"")</f>
        <v/>
      </c>
      <c r="B102" s="44" t="inlineStr">
        <is>
          <t>P1</t>
        </is>
      </c>
      <c r="C102" s="44" t="inlineStr">
        <is>
          <t>P4</t>
        </is>
      </c>
      <c r="D102" s="45" t="n"/>
      <c r="E102" s="45" t="n"/>
      <c r="F102" s="46" t="inlineStr">
        <is>
          <t>1-1/2" Gas Line
Existing Meter To Roof</t>
        </is>
      </c>
      <c r="G102" s="44" t="n">
        <v>150</v>
      </c>
      <c r="H102" s="47" t="n">
        <v>0.1</v>
      </c>
      <c r="I102" s="123">
        <f>G102*(1+H102)</f>
        <v/>
      </c>
      <c r="J102" s="49" t="inlineStr">
        <is>
          <t>LF</t>
        </is>
      </c>
      <c r="K102" s="124" t="n">
        <v>0</v>
      </c>
      <c r="L102" s="124" t="n">
        <v>0</v>
      </c>
      <c r="M102" s="125">
        <f>K102*I102</f>
        <v/>
      </c>
      <c r="N102" s="125">
        <f>L102*I102</f>
        <v/>
      </c>
      <c r="O102" s="125">
        <f>L102+K102</f>
        <v/>
      </c>
      <c r="P102" s="126">
        <f>O102*I102</f>
        <v/>
      </c>
      <c r="Q102" s="43" t="n"/>
    </row>
    <row r="103" ht="31.5" customHeight="1">
      <c r="A103" s="37">
        <f>IF(G103&lt;&gt;"",1+MAX($A$7:A102),"")</f>
        <v/>
      </c>
      <c r="B103" s="44" t="inlineStr">
        <is>
          <t>P1</t>
        </is>
      </c>
      <c r="C103" s="44" t="inlineStr">
        <is>
          <t>P4</t>
        </is>
      </c>
      <c r="D103" s="45" t="n"/>
      <c r="E103" s="45" t="n"/>
      <c r="F103" s="46" t="inlineStr">
        <is>
          <t>Gas Connection At RTU / Unit Heater
Gas Cock, Dirt Leg And Union</t>
        </is>
      </c>
      <c r="G103" s="44">
        <f>8+1</f>
        <v/>
      </c>
      <c r="H103" s="47" t="n">
        <v>0</v>
      </c>
      <c r="I103" s="123">
        <f>G103*(1+H103)</f>
        <v/>
      </c>
      <c r="J103" s="49" t="inlineStr">
        <is>
          <t>EA</t>
        </is>
      </c>
      <c r="K103" s="124" t="n">
        <v>0</v>
      </c>
      <c r="L103" s="124" t="n">
        <v>0</v>
      </c>
      <c r="M103" s="125">
        <f>K103*I103</f>
        <v/>
      </c>
      <c r="N103" s="125">
        <f>L103*I103</f>
        <v/>
      </c>
      <c r="O103" s="125">
        <f>L103+K103</f>
        <v/>
      </c>
      <c r="P103" s="126">
        <f>O103*I103</f>
        <v/>
      </c>
      <c r="Q103" s="43" t="n"/>
    </row>
    <row r="104" ht="47.25" customHeight="1">
      <c r="A104" s="37">
        <f>IF(G104&lt;&gt;"",1+MAX($A$7:A103),"")</f>
        <v/>
      </c>
      <c r="B104" s="44" t="inlineStr">
        <is>
          <t>P1</t>
        </is>
      </c>
      <c r="C104" s="44" t="inlineStr">
        <is>
          <t>P1</t>
        </is>
      </c>
      <c r="D104" s="45" t="n"/>
      <c r="E104" s="45" t="n"/>
      <c r="F104" s="46" t="inlineStr">
        <is>
          <t>PRV-1: Pressure Reducing Valve
Mfg: Fisher HSR
Outlet Pressure: 7" W.C.</t>
        </is>
      </c>
      <c r="G104" s="44" t="n">
        <v>9</v>
      </c>
      <c r="H104" s="47" t="n">
        <v>0</v>
      </c>
      <c r="I104" s="123">
        <f>G104*(1+H104)</f>
        <v/>
      </c>
      <c r="J104" s="49" t="inlineStr">
        <is>
          <t>EA</t>
        </is>
      </c>
      <c r="K104" s="124" t="n">
        <v>0</v>
      </c>
      <c r="L104" s="124" t="n">
        <v>0</v>
      </c>
      <c r="M104" s="125">
        <f>K104*I104</f>
        <v/>
      </c>
      <c r="N104" s="125">
        <f>L104*I104</f>
        <v/>
      </c>
      <c r="O104" s="125">
        <f>L104+K104</f>
        <v/>
      </c>
      <c r="P104" s="126">
        <f>O104*I104</f>
        <v/>
      </c>
      <c r="Q104" s="43" t="n"/>
    </row>
    <row r="105">
      <c r="A105" s="37">
        <f>IF(G105&lt;&gt;"",1+MAX($A$7:A104),"")</f>
        <v/>
      </c>
      <c r="B105" s="44" t="inlineStr">
        <is>
          <t>P1</t>
        </is>
      </c>
      <c r="C105" s="44" t="inlineStr">
        <is>
          <t>P4</t>
        </is>
      </c>
      <c r="D105" s="45" t="n"/>
      <c r="E105" s="45" t="n"/>
      <c r="F105" s="46" t="inlineStr">
        <is>
          <t>Expansion Loop In Gas Piping</t>
        </is>
      </c>
      <c r="G105" s="44" t="n">
        <v>3</v>
      </c>
      <c r="H105" s="47" t="n">
        <v>0</v>
      </c>
      <c r="I105" s="123">
        <f>G105*(1+H105)</f>
        <v/>
      </c>
      <c r="J105" s="49" t="inlineStr">
        <is>
          <t>EA</t>
        </is>
      </c>
      <c r="K105" s="124" t="n">
        <v>0</v>
      </c>
      <c r="L105" s="124" t="n">
        <v>0</v>
      </c>
      <c r="M105" s="125">
        <f>K105*I105</f>
        <v/>
      </c>
      <c r="N105" s="125">
        <f>L105*I105</f>
        <v/>
      </c>
      <c r="O105" s="125">
        <f>L105+K105</f>
        <v/>
      </c>
      <c r="P105" s="126">
        <f>O105*I105</f>
        <v/>
      </c>
      <c r="Q105" s="43" t="n"/>
    </row>
    <row r="106">
      <c r="A106" s="37">
        <f>IF(G106&lt;&gt;"",1+MAX($A$7:A105),"")</f>
        <v/>
      </c>
      <c r="B106" s="44" t="inlineStr">
        <is>
          <t>P1</t>
        </is>
      </c>
      <c r="C106" s="44" t="inlineStr">
        <is>
          <t>P3</t>
        </is>
      </c>
      <c r="D106" s="45" t="n"/>
      <c r="E106" s="45" t="n"/>
      <c r="F106" s="46" t="inlineStr">
        <is>
          <t>Pipe Support On Roof</t>
        </is>
      </c>
      <c r="G106" s="44" t="n">
        <v>95</v>
      </c>
      <c r="H106" s="47" t="n">
        <v>0</v>
      </c>
      <c r="I106" s="123">
        <f>G106*(1+H106)</f>
        <v/>
      </c>
      <c r="J106" s="49" t="inlineStr">
        <is>
          <t>EA</t>
        </is>
      </c>
      <c r="K106" s="124" t="n">
        <v>0</v>
      </c>
      <c r="L106" s="124" t="n">
        <v>0</v>
      </c>
      <c r="M106" s="125">
        <f>K106*I106</f>
        <v/>
      </c>
      <c r="N106" s="125">
        <f>L106*I106</f>
        <v/>
      </c>
      <c r="O106" s="125">
        <f>L106+K106</f>
        <v/>
      </c>
      <c r="P106" s="126">
        <f>O106*I106</f>
        <v/>
      </c>
      <c r="Q106" s="43" t="n"/>
    </row>
    <row r="107" ht="31.5" customHeight="1">
      <c r="A107" s="37">
        <f>IF(G107&lt;&gt;"",1+MAX($A$7:A106),"")</f>
        <v/>
      </c>
      <c r="B107" s="44" t="inlineStr">
        <is>
          <t>P1</t>
        </is>
      </c>
      <c r="C107" s="44" t="inlineStr">
        <is>
          <t>P4</t>
        </is>
      </c>
      <c r="D107" s="45" t="n"/>
      <c r="E107" s="45" t="n"/>
      <c r="F107" s="46" t="inlineStr">
        <is>
          <t>Paint Exterior Gas Pipe
2 Coats Safety Yellow</t>
        </is>
      </c>
      <c r="G107" s="44" t="n">
        <v>650</v>
      </c>
      <c r="H107" s="47" t="n">
        <v>0.1</v>
      </c>
      <c r="I107" s="123">
        <f>G107*(1+H107)</f>
        <v/>
      </c>
      <c r="J107" s="49" t="inlineStr">
        <is>
          <t>LF</t>
        </is>
      </c>
      <c r="K107" s="124" t="n">
        <v>0</v>
      </c>
      <c r="L107" s="124" t="n">
        <v>0</v>
      </c>
      <c r="M107" s="125">
        <f>K107*I107</f>
        <v/>
      </c>
      <c r="N107" s="125">
        <f>L107*I107</f>
        <v/>
      </c>
      <c r="O107" s="125">
        <f>L107+K107</f>
        <v/>
      </c>
      <c r="P107" s="126">
        <f>O107*I107</f>
        <v/>
      </c>
      <c r="Q107" s="43" t="n"/>
    </row>
    <row r="108">
      <c r="A108" s="37">
        <f>IF(G108&lt;&gt;"",1+MAX($A$7:A107),"")</f>
        <v/>
      </c>
      <c r="B108" s="44" t="n"/>
      <c r="C108" s="44" t="n"/>
      <c r="D108" s="45" t="n"/>
      <c r="E108" s="45" t="n"/>
      <c r="F108" s="46" t="n"/>
      <c r="G108" s="46" t="n"/>
      <c r="H108" s="46" t="n"/>
      <c r="I108" s="46" t="n"/>
      <c r="J108" s="46" t="n"/>
      <c r="K108" s="46" t="n"/>
      <c r="L108" s="46" t="n"/>
      <c r="M108" s="46" t="n"/>
      <c r="N108" s="46" t="n"/>
      <c r="O108" s="46" t="n"/>
      <c r="P108" s="46" t="n"/>
      <c r="Q108" s="43" t="n"/>
    </row>
    <row r="109" ht="16.5" customHeight="1">
      <c r="A109" s="37">
        <f>IF(G109&lt;&gt;"",1+MAX($A$7:A108),"")</f>
        <v/>
      </c>
      <c r="B109" s="44" t="n"/>
      <c r="C109" s="44" t="n"/>
      <c r="D109" s="45" t="n"/>
      <c r="E109" s="62" t="n"/>
      <c r="F109" s="63" t="inlineStr">
        <is>
          <t>CONDENSATE DRAIN SYSTEM</t>
        </is>
      </c>
      <c r="G109" s="64" t="n"/>
      <c r="H109" s="47" t="n"/>
      <c r="I109" s="123" t="n"/>
      <c r="J109" s="49" t="n"/>
      <c r="K109" s="49" t="n"/>
      <c r="L109" s="49" t="n"/>
      <c r="M109" s="49" t="n"/>
      <c r="N109" s="125" t="n"/>
      <c r="O109" s="125" t="n"/>
      <c r="P109" s="126" t="n"/>
      <c r="Q109" s="43" t="n"/>
    </row>
    <row r="110" ht="31.5" customHeight="1">
      <c r="A110" s="37">
        <f>IF(G110&lt;&gt;"",1+MAX($A$7:A109),"")</f>
        <v/>
      </c>
      <c r="B110" s="44" t="inlineStr">
        <is>
          <t>P1</t>
        </is>
      </c>
      <c r="C110" s="44" t="inlineStr">
        <is>
          <t>P3</t>
        </is>
      </c>
      <c r="D110" s="45" t="n"/>
      <c r="E110" s="45" t="n"/>
      <c r="F110" s="46" t="inlineStr">
        <is>
          <t>Condensate Drain At RTU
1" With 4" Deep Seal Trap And Cleanout</t>
        </is>
      </c>
      <c r="G110" s="44" t="n">
        <v>8</v>
      </c>
      <c r="H110" s="47" t="n">
        <v>0</v>
      </c>
      <c r="I110" s="123">
        <f>G110*(1+H110)</f>
        <v/>
      </c>
      <c r="J110" s="49" t="inlineStr">
        <is>
          <t>EA</t>
        </is>
      </c>
      <c r="K110" s="124" t="n">
        <v>0</v>
      </c>
      <c r="L110" s="124" t="n">
        <v>0</v>
      </c>
      <c r="M110" s="125">
        <f>K110*I110</f>
        <v/>
      </c>
      <c r="N110" s="125">
        <f>L110*I110</f>
        <v/>
      </c>
      <c r="O110" s="125">
        <f>L110+K110</f>
        <v/>
      </c>
      <c r="P110" s="126">
        <f>O110*I110</f>
        <v/>
      </c>
      <c r="Q110" s="43" t="n"/>
    </row>
    <row r="111" ht="31.5" customHeight="1">
      <c r="A111" s="37">
        <f>IF(G111&lt;&gt;"",1+MAX($A$7:A110),"")</f>
        <v/>
      </c>
      <c r="B111" s="44" t="inlineStr">
        <is>
          <t>P1</t>
        </is>
      </c>
      <c r="C111" s="44" t="n"/>
      <c r="D111" s="45" t="n"/>
      <c r="E111" s="45" t="n"/>
      <c r="F111" s="46" t="inlineStr">
        <is>
          <t>Condensate Discharge With Air Gap
3" Pipe</t>
        </is>
      </c>
      <c r="G111" s="44" t="n">
        <v>1</v>
      </c>
      <c r="H111" s="47" t="n">
        <v>0</v>
      </c>
      <c r="I111" s="123">
        <f>G111*(1+H111)</f>
        <v/>
      </c>
      <c r="J111" s="49" t="inlineStr">
        <is>
          <t>EA</t>
        </is>
      </c>
      <c r="K111" s="124" t="n">
        <v>0</v>
      </c>
      <c r="L111" s="124" t="n">
        <v>0</v>
      </c>
      <c r="M111" s="125">
        <f>K111*I111</f>
        <v/>
      </c>
      <c r="N111" s="125">
        <f>L111*I111</f>
        <v/>
      </c>
      <c r="O111" s="125">
        <f>L111+K111</f>
        <v/>
      </c>
      <c r="P111" s="126">
        <f>O111*I111</f>
        <v/>
      </c>
      <c r="Q111" s="43" t="n"/>
    </row>
    <row r="112" ht="31.5" customHeight="1">
      <c r="A112" s="37">
        <f>IF(G112&lt;&gt;"",1+MAX($A$7:A111),"")</f>
        <v/>
      </c>
      <c r="B112" s="44" t="inlineStr">
        <is>
          <t>P1</t>
        </is>
      </c>
      <c r="C112" s="44" t="inlineStr">
        <is>
          <t>P3</t>
        </is>
      </c>
      <c r="D112" s="45" t="n"/>
      <c r="E112" s="45" t="n"/>
      <c r="F112" s="46" t="inlineStr">
        <is>
          <t>Condensate Drain Piping
Type L Copper / PVC-DWV</t>
        </is>
      </c>
      <c r="G112" s="65" t="n">
        <v>517.0125</v>
      </c>
      <c r="H112" s="47" t="n">
        <v>0.1</v>
      </c>
      <c r="I112" s="123">
        <f>G112*(1+H112)</f>
        <v/>
      </c>
      <c r="J112" s="49" t="inlineStr">
        <is>
          <t>LF</t>
        </is>
      </c>
      <c r="K112" s="124" t="n">
        <v>0</v>
      </c>
      <c r="L112" s="124" t="n">
        <v>0</v>
      </c>
      <c r="M112" s="125">
        <f>K112*I112</f>
        <v/>
      </c>
      <c r="N112" s="125">
        <f>L112*I112</f>
        <v/>
      </c>
      <c r="O112" s="125">
        <f>L112+K112</f>
        <v/>
      </c>
      <c r="P112" s="126">
        <f>O112*I112</f>
        <v/>
      </c>
      <c r="Q112" s="43" t="n"/>
    </row>
    <row r="113" ht="31.5" customHeight="1">
      <c r="A113" s="37">
        <f>IF(G113&lt;&gt;"",1+MAX($A$7:A112),"")</f>
        <v/>
      </c>
      <c r="B113" s="44" t="inlineStr">
        <is>
          <t>P1</t>
        </is>
      </c>
      <c r="C113" s="44" t="inlineStr">
        <is>
          <t>P3</t>
        </is>
      </c>
      <c r="D113" s="45" t="n"/>
      <c r="E113" s="45" t="n"/>
      <c r="F113" s="46" t="inlineStr">
        <is>
          <t>Condensate Pipe Support
Mfg: Caddy Pyramid EZ</t>
        </is>
      </c>
      <c r="G113" s="44" t="n">
        <v>50</v>
      </c>
      <c r="H113" s="47" t="n">
        <v>0</v>
      </c>
      <c r="I113" s="123">
        <f>G113*(1+H113)</f>
        <v/>
      </c>
      <c r="J113" s="49" t="inlineStr">
        <is>
          <t>EA</t>
        </is>
      </c>
      <c r="K113" s="124" t="n">
        <v>0</v>
      </c>
      <c r="L113" s="124" t="n">
        <v>0</v>
      </c>
      <c r="M113" s="125">
        <f>K113*I113</f>
        <v/>
      </c>
      <c r="N113" s="125">
        <f>L113*I113</f>
        <v/>
      </c>
      <c r="O113" s="125">
        <f>L113+K113</f>
        <v/>
      </c>
      <c r="P113" s="126">
        <f>O113*I113</f>
        <v/>
      </c>
      <c r="Q113" s="43" t="n"/>
    </row>
    <row r="114">
      <c r="A114" s="37">
        <f>IF(G114&lt;&gt;"",1+MAX($A$7:A113),"")</f>
        <v/>
      </c>
      <c r="B114" s="44" t="n"/>
      <c r="C114" s="44" t="n"/>
      <c r="D114" s="45" t="n"/>
      <c r="E114" s="45" t="n"/>
      <c r="F114" s="46" t="n"/>
      <c r="G114" s="46" t="n"/>
      <c r="H114" s="46" t="n"/>
      <c r="I114" s="46" t="n"/>
      <c r="J114" s="46" t="n"/>
      <c r="K114" s="46" t="n"/>
      <c r="L114" s="46" t="n"/>
      <c r="M114" s="46" t="n"/>
      <c r="N114" s="46" t="n"/>
      <c r="O114" s="46" t="n"/>
      <c r="P114" s="46" t="n"/>
      <c r="Q114" s="43" t="n"/>
    </row>
    <row r="115" ht="16.5" customHeight="1">
      <c r="A115" s="37">
        <f>IF(G115&lt;&gt;"",1+MAX($A$7:A114),"")</f>
        <v/>
      </c>
      <c r="B115" s="44" t="n"/>
      <c r="C115" s="44" t="n"/>
      <c r="D115" s="45" t="n"/>
      <c r="E115" s="62" t="n"/>
      <c r="F115" s="63" t="inlineStr">
        <is>
          <t>FIRE PROTECTION</t>
        </is>
      </c>
      <c r="G115" s="64" t="n"/>
      <c r="H115" s="47" t="n"/>
      <c r="I115" s="123" t="n"/>
      <c r="J115" s="49" t="n"/>
      <c r="K115" s="49" t="n"/>
      <c r="L115" s="49" t="n"/>
      <c r="M115" s="49" t="n"/>
      <c r="N115" s="125" t="n"/>
      <c r="O115" s="125" t="n"/>
      <c r="P115" s="126" t="n"/>
      <c r="Q115" s="43" t="n"/>
    </row>
    <row r="116" ht="31.5" customHeight="1">
      <c r="A116" s="37">
        <f>IF(G116&lt;&gt;"",1+MAX($A$7:A115),"")</f>
        <v/>
      </c>
      <c r="B116" s="44" t="inlineStr">
        <is>
          <t>P1</t>
        </is>
      </c>
      <c r="C116" s="44" t="n"/>
      <c r="D116" s="45" t="n"/>
      <c r="E116" s="45" t="n"/>
      <c r="F116" s="46" t="inlineStr">
        <is>
          <t>Modify Existing Sprinkler System
By Fire Protection Contractor</t>
        </is>
      </c>
      <c r="G116" s="44" t="n">
        <v>1</v>
      </c>
      <c r="H116" s="47" t="n">
        <v>0</v>
      </c>
      <c r="I116" s="123">
        <f>G116*(1+H116)</f>
        <v/>
      </c>
      <c r="J116" s="49" t="inlineStr">
        <is>
          <t>LS</t>
        </is>
      </c>
      <c r="K116" s="124" t="n">
        <v>0</v>
      </c>
      <c r="L116" s="124" t="n">
        <v>0</v>
      </c>
      <c r="M116" s="125">
        <f>K116*I116</f>
        <v/>
      </c>
      <c r="N116" s="125">
        <f>L116*I116</f>
        <v/>
      </c>
      <c r="O116" s="125">
        <f>L116+K116</f>
        <v/>
      </c>
      <c r="P116" s="126">
        <f>O116*I116</f>
        <v/>
      </c>
      <c r="Q116" s="43" t="n"/>
    </row>
    <row r="117" ht="31.5" customHeight="1">
      <c r="A117" s="37">
        <f>IF(G117&lt;&gt;"",1+MAX($A$7:A116),"")</f>
        <v/>
      </c>
      <c r="B117" s="44" t="inlineStr">
        <is>
          <t>P1</t>
        </is>
      </c>
      <c r="C117" s="44" t="n"/>
      <c r="D117" s="45" t="n"/>
      <c r="E117" s="45" t="n"/>
      <c r="F117" s="46" t="inlineStr">
        <is>
          <t>Existing Roof Drains
Clean And Insulate Drain Piping</t>
        </is>
      </c>
      <c r="G117" s="44" t="n">
        <v>1</v>
      </c>
      <c r="H117" s="47" t="n">
        <v>0</v>
      </c>
      <c r="I117" s="123">
        <f>G117*(1+H117)</f>
        <v/>
      </c>
      <c r="J117" s="49" t="inlineStr">
        <is>
          <t>LS</t>
        </is>
      </c>
      <c r="K117" s="124" t="n">
        <v>0</v>
      </c>
      <c r="L117" s="124" t="n">
        <v>0</v>
      </c>
      <c r="M117" s="125">
        <f>K117*I117</f>
        <v/>
      </c>
      <c r="N117" s="125">
        <f>L117*I117</f>
        <v/>
      </c>
      <c r="O117" s="125">
        <f>L117+K117</f>
        <v/>
      </c>
      <c r="P117" s="126">
        <f>O117*I117</f>
        <v/>
      </c>
      <c r="Q117" s="43" t="n"/>
    </row>
    <row r="118">
      <c r="A118" s="37">
        <f>IF(G118&lt;&gt;"",1+MAX($A$7:A117),"")</f>
        <v/>
      </c>
      <c r="B118" s="44" t="n"/>
      <c r="C118" s="44" t="n"/>
      <c r="D118" s="45" t="n"/>
      <c r="E118" s="45" t="n"/>
      <c r="F118" s="46" t="n"/>
      <c r="G118" s="46" t="n"/>
      <c r="H118" s="46" t="n"/>
      <c r="I118" s="46" t="n"/>
      <c r="J118" s="46" t="n"/>
      <c r="K118" s="46" t="n"/>
      <c r="L118" s="46" t="n"/>
      <c r="M118" s="46" t="n"/>
      <c r="N118" s="46" t="n"/>
      <c r="O118" s="46" t="n"/>
      <c r="P118" s="46" t="n"/>
      <c r="Q118" s="43" t="n"/>
    </row>
    <row r="119" ht="17.25" customHeight="1">
      <c r="A119" s="37">
        <f>IF(G119&lt;&gt;"",1+MAX($A$7:A118),"")</f>
        <v/>
      </c>
      <c r="B119" s="44" t="n"/>
      <c r="C119" s="44" t="n"/>
      <c r="D119" s="45" t="n"/>
      <c r="E119" s="45" t="n"/>
      <c r="F119" s="53" t="inlineStr">
        <is>
          <t>PLUMBING SUB TOTAL</t>
        </is>
      </c>
      <c r="G119" s="54" t="n"/>
      <c r="H119" s="54" t="n"/>
      <c r="I119" s="54" t="n"/>
      <c r="J119" s="54" t="n"/>
      <c r="K119" s="54" t="n"/>
      <c r="L119" s="54" t="n"/>
      <c r="M119" s="127">
        <f>SUM(M39:M118)</f>
        <v/>
      </c>
      <c r="N119" s="127">
        <f>SUM(N39:N118)</f>
        <v/>
      </c>
      <c r="O119" s="54" t="n"/>
      <c r="P119" s="56" t="n"/>
      <c r="Q119" s="128">
        <f>SUM(P39:P118)</f>
        <v/>
      </c>
    </row>
    <row r="120" ht="17.25" customHeight="1">
      <c r="A120" s="37">
        <f>IF(G120&lt;&gt;"",1+MAX($A$7:A119),"")</f>
        <v/>
      </c>
      <c r="B120" s="58" t="n"/>
      <c r="C120" s="58" t="n"/>
      <c r="D120" s="59" t="n"/>
      <c r="E120" s="59" t="n"/>
      <c r="F120" s="60" t="n"/>
      <c r="G120" s="60" t="n"/>
      <c r="H120" s="60" t="n"/>
      <c r="I120" s="60" t="n"/>
      <c r="J120" s="60" t="n"/>
      <c r="K120" s="60" t="n"/>
      <c r="L120" s="60" t="n"/>
      <c r="M120" s="60" t="n"/>
      <c r="N120" s="60" t="n"/>
      <c r="O120" s="60" t="n"/>
      <c r="P120" s="60" t="n"/>
      <c r="Q120" s="129" t="n"/>
    </row>
    <row r="121" ht="16.5" customHeight="1">
      <c r="A121" s="37">
        <f>IF(G121&lt;&gt;"",1+MAX($A$7:A120),"")</f>
        <v/>
      </c>
      <c r="B121" s="38" t="n"/>
      <c r="C121" s="39" t="n"/>
      <c r="D121" s="40" t="n"/>
      <c r="E121" s="41" t="inlineStr">
        <is>
          <t>23 00 00</t>
        </is>
      </c>
      <c r="F121" s="41" t="inlineStr">
        <is>
          <t>HEATING VENTILATING AND AIR CONDITIONING</t>
        </is>
      </c>
      <c r="G121" s="39" t="n"/>
      <c r="H121" s="39" t="n"/>
      <c r="I121" s="39" t="n"/>
      <c r="J121" s="39" t="n"/>
      <c r="K121" s="39" t="n"/>
      <c r="L121" s="39" t="n"/>
      <c r="M121" s="39" t="n"/>
      <c r="N121" s="39" t="n"/>
      <c r="O121" s="39" t="n"/>
      <c r="P121" s="42" t="n"/>
      <c r="Q121" s="43" t="n"/>
    </row>
    <row r="122" ht="16.5" customHeight="1">
      <c r="A122" s="37">
        <f>IF(G122&lt;&gt;"",1+MAX($A$7:A121),"")</f>
        <v/>
      </c>
      <c r="B122" s="44" t="n"/>
      <c r="C122" s="44" t="n"/>
      <c r="D122" s="45" t="n"/>
      <c r="E122" s="62" t="n"/>
      <c r="F122" s="63" t="inlineStr">
        <is>
          <t>ROOFTOP UNITS</t>
        </is>
      </c>
      <c r="G122" s="64" t="n"/>
      <c r="H122" s="47" t="n"/>
      <c r="I122" s="123" t="n"/>
      <c r="J122" s="49" t="n"/>
      <c r="K122" s="49" t="n"/>
      <c r="L122" s="49" t="n"/>
      <c r="M122" s="49" t="n"/>
      <c r="N122" s="125" t="n"/>
      <c r="O122" s="125" t="n"/>
      <c r="P122" s="126" t="n"/>
      <c r="Q122" s="43" t="n"/>
    </row>
    <row r="123" ht="94.5" customHeight="1">
      <c r="A123" s="37">
        <f>IF(G123&lt;&gt;"",1+MAX($A$7:A122),"")</f>
        <v/>
      </c>
      <c r="B123" s="44" t="inlineStr">
        <is>
          <t>M1.0</t>
        </is>
      </c>
      <c r="C123" s="44" t="inlineStr">
        <is>
          <t>M2.0</t>
        </is>
      </c>
      <c r="D123" s="45" t="n"/>
      <c r="E123" s="45" t="n"/>
      <c r="F123" s="46" t="inlineStr">
        <is>
          <t>AC-1: Rooftop Unit
Mfg: Lennox LGT102H5E
CFM: 3400
Gas Input: 130 MBH
Volt: 480
Phase: 3</t>
        </is>
      </c>
      <c r="G123" s="44" t="n">
        <v>1</v>
      </c>
      <c r="H123" s="47" t="n">
        <v>0</v>
      </c>
      <c r="I123" s="123">
        <f>G123*(1+H123)</f>
        <v/>
      </c>
      <c r="J123" s="49" t="inlineStr">
        <is>
          <t>EA</t>
        </is>
      </c>
      <c r="K123" s="124" t="n">
        <v>0</v>
      </c>
      <c r="L123" s="124" t="n">
        <v>0</v>
      </c>
      <c r="M123" s="125">
        <f>K123*I123</f>
        <v/>
      </c>
      <c r="N123" s="125">
        <f>L123*I123</f>
        <v/>
      </c>
      <c r="O123" s="125">
        <f>L123+K123</f>
        <v/>
      </c>
      <c r="P123" s="126">
        <f>O123*I123</f>
        <v/>
      </c>
      <c r="Q123" s="43" t="n"/>
    </row>
    <row r="124" ht="94.5" customHeight="1">
      <c r="A124" s="37">
        <f>IF(G124&lt;&gt;"",1+MAX($A$7:A123),"")</f>
        <v/>
      </c>
      <c r="B124" s="44" t="inlineStr">
        <is>
          <t>M1.0</t>
        </is>
      </c>
      <c r="C124" s="44" t="inlineStr">
        <is>
          <t>M2.0</t>
        </is>
      </c>
      <c r="D124" s="45" t="n"/>
      <c r="E124" s="45" t="n"/>
      <c r="F124" s="46" t="inlineStr">
        <is>
          <t>AC-2: Rooftop Unit
Mfg: Lennox LGT060H5E
CFM: 2000
Gas Input: 108 MBH
Volt: 480
Phase: 3</t>
        </is>
      </c>
      <c r="G124" s="44" t="n">
        <v>1</v>
      </c>
      <c r="H124" s="47" t="n">
        <v>0</v>
      </c>
      <c r="I124" s="123">
        <f>G124*(1+H124)</f>
        <v/>
      </c>
      <c r="J124" s="49" t="inlineStr">
        <is>
          <t>EA</t>
        </is>
      </c>
      <c r="K124" s="124" t="n">
        <v>0</v>
      </c>
      <c r="L124" s="124" t="n">
        <v>0</v>
      </c>
      <c r="M124" s="125">
        <f>K124*I124</f>
        <v/>
      </c>
      <c r="N124" s="125">
        <f>L124*I124</f>
        <v/>
      </c>
      <c r="O124" s="125">
        <f>L124+K124</f>
        <v/>
      </c>
      <c r="P124" s="126">
        <f>O124*I124</f>
        <v/>
      </c>
      <c r="Q124" s="43" t="n"/>
    </row>
    <row r="125" ht="94.5" customHeight="1">
      <c r="A125" s="37">
        <f>IF(G125&lt;&gt;"",1+MAX($A$7:A124),"")</f>
        <v/>
      </c>
      <c r="B125" s="44" t="inlineStr">
        <is>
          <t>M1.0</t>
        </is>
      </c>
      <c r="C125" s="44" t="inlineStr">
        <is>
          <t>M2.0</t>
        </is>
      </c>
      <c r="D125" s="45" t="n"/>
      <c r="E125" s="45" t="n"/>
      <c r="F125" s="46" t="inlineStr">
        <is>
          <t>AC-3: Rooftop Unit
Mfg: Lennox LGT180H5M
CFM: 6000
Gas Input: 260 MBH
Volt: 480
Phase: 3</t>
        </is>
      </c>
      <c r="G125" s="44" t="n">
        <v>1</v>
      </c>
      <c r="H125" s="47" t="n">
        <v>0</v>
      </c>
      <c r="I125" s="123">
        <f>G125*(1+H125)</f>
        <v/>
      </c>
      <c r="J125" s="49" t="inlineStr">
        <is>
          <t>EA</t>
        </is>
      </c>
      <c r="K125" s="124" t="n">
        <v>0</v>
      </c>
      <c r="L125" s="124" t="n">
        <v>0</v>
      </c>
      <c r="M125" s="125">
        <f>K125*I125</f>
        <v/>
      </c>
      <c r="N125" s="125">
        <f>L125*I125</f>
        <v/>
      </c>
      <c r="O125" s="125">
        <f>L125+K125</f>
        <v/>
      </c>
      <c r="P125" s="126">
        <f>O125*I125</f>
        <v/>
      </c>
      <c r="Q125" s="43" t="n"/>
    </row>
    <row r="126" ht="94.5" customHeight="1">
      <c r="A126" s="37">
        <f>IF(G126&lt;&gt;"",1+MAX($A$7:A125),"")</f>
        <v/>
      </c>
      <c r="B126" s="44" t="inlineStr">
        <is>
          <t>M1.0</t>
        </is>
      </c>
      <c r="C126" s="44" t="inlineStr">
        <is>
          <t>M2.0</t>
        </is>
      </c>
      <c r="D126" s="45" t="n"/>
      <c r="E126" s="45" t="n"/>
      <c r="F126" s="46" t="inlineStr">
        <is>
          <t>AC-4: Rooftop Unit
Mfg: Lennox LGT092H5E
CFM: 3000
Gas Input: 130 MBH
Volt: 480
Phase: 3</t>
        </is>
      </c>
      <c r="G126" s="44" t="n">
        <v>1</v>
      </c>
      <c r="H126" s="47" t="n">
        <v>0</v>
      </c>
      <c r="I126" s="123">
        <f>G126*(1+H126)</f>
        <v/>
      </c>
      <c r="J126" s="49" t="inlineStr">
        <is>
          <t>EA</t>
        </is>
      </c>
      <c r="K126" s="124" t="n">
        <v>0</v>
      </c>
      <c r="L126" s="124" t="n">
        <v>0</v>
      </c>
      <c r="M126" s="125">
        <f>K126*I126</f>
        <v/>
      </c>
      <c r="N126" s="125">
        <f>L126*I126</f>
        <v/>
      </c>
      <c r="O126" s="125">
        <f>L126+K126</f>
        <v/>
      </c>
      <c r="P126" s="126">
        <f>O126*I126</f>
        <v/>
      </c>
      <c r="Q126" s="43" t="n"/>
    </row>
    <row r="127" ht="94.5" customHeight="1">
      <c r="A127" s="37">
        <f>IF(G127&lt;&gt;"",1+MAX($A$7:A126),"")</f>
        <v/>
      </c>
      <c r="B127" s="44" t="inlineStr">
        <is>
          <t>M1.0</t>
        </is>
      </c>
      <c r="C127" s="44" t="inlineStr">
        <is>
          <t>M2.0</t>
        </is>
      </c>
      <c r="D127" s="45" t="n"/>
      <c r="E127" s="45" t="n"/>
      <c r="F127" s="46" t="inlineStr">
        <is>
          <t>AC-5: Rooftop Unit
Mfg: Lennox LGT180H5M
CFM: 6000
Gas Input: 260 MBH
Volt: 480
Phase: 3</t>
        </is>
      </c>
      <c r="G127" s="44" t="n">
        <v>1</v>
      </c>
      <c r="H127" s="47" t="n">
        <v>0</v>
      </c>
      <c r="I127" s="123">
        <f>G127*(1+H127)</f>
        <v/>
      </c>
      <c r="J127" s="49" t="inlineStr">
        <is>
          <t>EA</t>
        </is>
      </c>
      <c r="K127" s="124" t="n">
        <v>0</v>
      </c>
      <c r="L127" s="124" t="n">
        <v>0</v>
      </c>
      <c r="M127" s="125">
        <f>K127*I127</f>
        <v/>
      </c>
      <c r="N127" s="125">
        <f>L127*I127</f>
        <v/>
      </c>
      <c r="O127" s="125">
        <f>L127+K127</f>
        <v/>
      </c>
      <c r="P127" s="126">
        <f>O127*I127</f>
        <v/>
      </c>
      <c r="Q127" s="43" t="n"/>
    </row>
    <row r="128" ht="94.5" customHeight="1">
      <c r="A128" s="37">
        <f>IF(G128&lt;&gt;"",1+MAX($A$7:A127),"")</f>
        <v/>
      </c>
      <c r="B128" s="44" t="inlineStr">
        <is>
          <t>M1.0</t>
        </is>
      </c>
      <c r="C128" s="44" t="inlineStr">
        <is>
          <t>M2.0</t>
        </is>
      </c>
      <c r="D128" s="45" t="n"/>
      <c r="E128" s="45" t="n"/>
      <c r="F128" s="46" t="inlineStr">
        <is>
          <t>AC-6: Rooftop Unit
Mfg: Lennox LGT180H5M
CFM: 6000
Gas Input: 260 MBH
Volt: 480
Phase: 3</t>
        </is>
      </c>
      <c r="G128" s="44" t="n">
        <v>1</v>
      </c>
      <c r="H128" s="47" t="n">
        <v>0</v>
      </c>
      <c r="I128" s="123">
        <f>G128*(1+H128)</f>
        <v/>
      </c>
      <c r="J128" s="49" t="inlineStr">
        <is>
          <t>EA</t>
        </is>
      </c>
      <c r="K128" s="124" t="n">
        <v>0</v>
      </c>
      <c r="L128" s="124" t="n">
        <v>0</v>
      </c>
      <c r="M128" s="125">
        <f>K128*I128</f>
        <v/>
      </c>
      <c r="N128" s="125">
        <f>L128*I128</f>
        <v/>
      </c>
      <c r="O128" s="125">
        <f>L128+K128</f>
        <v/>
      </c>
      <c r="P128" s="126">
        <f>O128*I128</f>
        <v/>
      </c>
      <c r="Q128" s="43" t="n"/>
    </row>
    <row r="129" ht="94.5" customHeight="1">
      <c r="A129" s="37">
        <f>IF(G129&lt;&gt;"",1+MAX($A$7:A128),"")</f>
        <v/>
      </c>
      <c r="B129" s="44" t="inlineStr">
        <is>
          <t>M1.0</t>
        </is>
      </c>
      <c r="C129" s="44" t="inlineStr">
        <is>
          <t>M2.0</t>
        </is>
      </c>
      <c r="D129" s="45" t="n"/>
      <c r="E129" s="45" t="n"/>
      <c r="F129" s="46" t="inlineStr">
        <is>
          <t>AC-7: Rooftop Unit
Mfg: Lennox LGT180H5M
CFM: 6000
Gas Input: 260 MBH
Volt: 480
Phase: 3</t>
        </is>
      </c>
      <c r="G129" s="44" t="n">
        <v>1</v>
      </c>
      <c r="H129" s="47" t="n">
        <v>0</v>
      </c>
      <c r="I129" s="123">
        <f>G129*(1+H129)</f>
        <v/>
      </c>
      <c r="J129" s="49" t="inlineStr">
        <is>
          <t>EA</t>
        </is>
      </c>
      <c r="K129" s="124" t="n">
        <v>0</v>
      </c>
      <c r="L129" s="124" t="n">
        <v>0</v>
      </c>
      <c r="M129" s="125">
        <f>K129*I129</f>
        <v/>
      </c>
      <c r="N129" s="125">
        <f>L129*I129</f>
        <v/>
      </c>
      <c r="O129" s="125">
        <f>L129+K129</f>
        <v/>
      </c>
      <c r="P129" s="126">
        <f>O129*I129</f>
        <v/>
      </c>
      <c r="Q129" s="43" t="n"/>
    </row>
    <row r="130" ht="94.5" customHeight="1">
      <c r="A130" s="37">
        <f>IF(G130&lt;&gt;"",1+MAX($A$7:A129),"")</f>
        <v/>
      </c>
      <c r="B130" s="44" t="inlineStr">
        <is>
          <t>M1.0</t>
        </is>
      </c>
      <c r="C130" s="44" t="inlineStr">
        <is>
          <t>M2.0</t>
        </is>
      </c>
      <c r="D130" s="45" t="n"/>
      <c r="E130" s="45" t="n"/>
      <c r="F130" s="46" t="inlineStr">
        <is>
          <t>AC-8: Rooftop Unit
Mfg: Lennox LGT072H5E
CFM: 2400
Gas Input: 108 MBH
Volt: 480
Phase: 3</t>
        </is>
      </c>
      <c r="G130" s="44" t="n">
        <v>1</v>
      </c>
      <c r="H130" s="47" t="n">
        <v>0</v>
      </c>
      <c r="I130" s="123">
        <f>G130*(1+H130)</f>
        <v/>
      </c>
      <c r="J130" s="49" t="inlineStr">
        <is>
          <t>EA</t>
        </is>
      </c>
      <c r="K130" s="124" t="n">
        <v>0</v>
      </c>
      <c r="L130" s="124" t="n">
        <v>0</v>
      </c>
      <c r="M130" s="125">
        <f>K130*I130</f>
        <v/>
      </c>
      <c r="N130" s="125">
        <f>L130*I130</f>
        <v/>
      </c>
      <c r="O130" s="125">
        <f>L130+K130</f>
        <v/>
      </c>
      <c r="P130" s="126">
        <f>O130*I130</f>
        <v/>
      </c>
      <c r="Q130" s="43" t="n"/>
    </row>
    <row r="131">
      <c r="A131" s="37">
        <f>IF(G131&lt;&gt;"",1+MAX($A$7:A130),"")</f>
        <v/>
      </c>
      <c r="B131" s="44" t="n"/>
      <c r="C131" s="44" t="n"/>
      <c r="D131" s="45" t="n"/>
      <c r="E131" s="45" t="n"/>
      <c r="F131" s="46" t="n"/>
      <c r="G131" s="46" t="n"/>
      <c r="H131" s="46" t="n"/>
      <c r="I131" s="46" t="n"/>
      <c r="J131" s="46" t="n"/>
      <c r="K131" s="46" t="n"/>
      <c r="L131" s="46" t="n"/>
      <c r="M131" s="46" t="n"/>
      <c r="N131" s="46" t="n"/>
      <c r="O131" s="46" t="n"/>
      <c r="P131" s="46" t="n"/>
      <c r="Q131" s="43" t="n"/>
    </row>
    <row r="132" ht="16.5" customHeight="1">
      <c r="A132" s="37">
        <f>IF(G132&lt;&gt;"",1+MAX($A$7:A131),"")</f>
        <v/>
      </c>
      <c r="B132" s="44" t="n"/>
      <c r="C132" s="44" t="n"/>
      <c r="D132" s="45" t="n"/>
      <c r="E132" s="62" t="n"/>
      <c r="F132" s="63" t="inlineStr">
        <is>
          <t>RTU ACCESSORIES</t>
        </is>
      </c>
      <c r="G132" s="64" t="n"/>
      <c r="H132" s="47" t="n"/>
      <c r="I132" s="123" t="n"/>
      <c r="J132" s="49" t="n"/>
      <c r="K132" s="49" t="n"/>
      <c r="L132" s="49" t="n"/>
      <c r="M132" s="49" t="n"/>
      <c r="N132" s="125" t="n"/>
      <c r="O132" s="125" t="n"/>
      <c r="P132" s="126" t="n"/>
      <c r="Q132" s="43" t="n"/>
    </row>
    <row r="133" ht="31.5" customHeight="1">
      <c r="A133" s="37">
        <f>IF(G133&lt;&gt;"",1+MAX($A$7:A132),"")</f>
        <v/>
      </c>
      <c r="B133" s="44" t="inlineStr">
        <is>
          <t>M1.0</t>
        </is>
      </c>
      <c r="C133" s="44" t="inlineStr">
        <is>
          <t>M2.0</t>
        </is>
      </c>
      <c r="D133" s="45" t="n"/>
      <c r="E133" s="45" t="n"/>
      <c r="F133" s="46" t="inlineStr">
        <is>
          <t>Roof Curb, 18" Insulated
With Burglar Bars</t>
        </is>
      </c>
      <c r="G133" s="44" t="n">
        <v>7</v>
      </c>
      <c r="H133" s="47" t="n">
        <v>0</v>
      </c>
      <c r="I133" s="123">
        <f>G133*(1+H133)</f>
        <v/>
      </c>
      <c r="J133" s="49" t="inlineStr">
        <is>
          <t>EA</t>
        </is>
      </c>
      <c r="K133" s="124" t="n">
        <v>0</v>
      </c>
      <c r="L133" s="124" t="n">
        <v>0</v>
      </c>
      <c r="M133" s="125">
        <f>K133*I133</f>
        <v/>
      </c>
      <c r="N133" s="125">
        <f>L133*I133</f>
        <v/>
      </c>
      <c r="O133" s="125">
        <f>L133+K133</f>
        <v/>
      </c>
      <c r="P133" s="126">
        <f>O133*I133</f>
        <v/>
      </c>
      <c r="Q133" s="43" t="n"/>
    </row>
    <row r="134">
      <c r="A134" s="37">
        <f>IF(G134&lt;&gt;"",1+MAX($A$7:A133),"")</f>
        <v/>
      </c>
      <c r="B134" s="44" t="inlineStr">
        <is>
          <t>M1.0</t>
        </is>
      </c>
      <c r="C134" s="44" t="inlineStr">
        <is>
          <t>M2.0</t>
        </is>
      </c>
      <c r="D134" s="45" t="n"/>
      <c r="E134" s="45" t="n"/>
      <c r="F134" s="46" t="inlineStr">
        <is>
          <t>Adapter Curb</t>
        </is>
      </c>
      <c r="G134" s="44" t="n">
        <v>1</v>
      </c>
      <c r="H134" s="47" t="n">
        <v>0</v>
      </c>
      <c r="I134" s="123">
        <f>G134*(1+H134)</f>
        <v/>
      </c>
      <c r="J134" s="49" t="inlineStr">
        <is>
          <t>EA</t>
        </is>
      </c>
      <c r="K134" s="124" t="n">
        <v>0</v>
      </c>
      <c r="L134" s="124" t="n">
        <v>0</v>
      </c>
      <c r="M134" s="125">
        <f>K134*I134</f>
        <v/>
      </c>
      <c r="N134" s="125">
        <f>L134*I134</f>
        <v/>
      </c>
      <c r="O134" s="125">
        <f>L134+K134</f>
        <v/>
      </c>
      <c r="P134" s="126">
        <f>O134*I134</f>
        <v/>
      </c>
      <c r="Q134" s="43" t="n"/>
    </row>
    <row r="135">
      <c r="A135" s="37">
        <f>IF(G135&lt;&gt;"",1+MAX($A$7:A134),"")</f>
        <v/>
      </c>
      <c r="B135" s="44" t="inlineStr">
        <is>
          <t>M1.0</t>
        </is>
      </c>
      <c r="C135" s="44" t="inlineStr">
        <is>
          <t>M2.0</t>
        </is>
      </c>
      <c r="D135" s="45" t="n"/>
      <c r="E135" s="45" t="n"/>
      <c r="F135" s="46" t="inlineStr">
        <is>
          <t>Economizer With Power Exhaust</t>
        </is>
      </c>
      <c r="G135" s="44" t="n">
        <v>8</v>
      </c>
      <c r="H135" s="47" t="n">
        <v>0</v>
      </c>
      <c r="I135" s="123">
        <f>G135*(1+H135)</f>
        <v/>
      </c>
      <c r="J135" s="49" t="inlineStr">
        <is>
          <t>EA</t>
        </is>
      </c>
      <c r="K135" s="124" t="n">
        <v>0</v>
      </c>
      <c r="L135" s="124" t="n">
        <v>0</v>
      </c>
      <c r="M135" s="125">
        <f>K135*I135</f>
        <v/>
      </c>
      <c r="N135" s="125">
        <f>L135*I135</f>
        <v/>
      </c>
      <c r="O135" s="125">
        <f>L135+K135</f>
        <v/>
      </c>
      <c r="P135" s="126">
        <f>O135*I135</f>
        <v/>
      </c>
      <c r="Q135" s="43" t="n"/>
    </row>
    <row r="136">
      <c r="A136" s="37">
        <f>IF(G136&lt;&gt;"",1+MAX($A$7:A135),"")</f>
        <v/>
      </c>
      <c r="B136" s="44" t="inlineStr">
        <is>
          <t>M1.0</t>
        </is>
      </c>
      <c r="C136" s="44" t="inlineStr">
        <is>
          <t>M2.0</t>
        </is>
      </c>
      <c r="D136" s="45" t="n"/>
      <c r="E136" s="45" t="n"/>
      <c r="F136" s="46" t="inlineStr">
        <is>
          <t>MSAV Supply Air Blower</t>
        </is>
      </c>
      <c r="G136" s="44" t="n">
        <v>4</v>
      </c>
      <c r="H136" s="47" t="n">
        <v>0</v>
      </c>
      <c r="I136" s="123">
        <f>G136*(1+H136)</f>
        <v/>
      </c>
      <c r="J136" s="49" t="inlineStr">
        <is>
          <t>EA</t>
        </is>
      </c>
      <c r="K136" s="124" t="n">
        <v>0</v>
      </c>
      <c r="L136" s="124" t="n">
        <v>0</v>
      </c>
      <c r="M136" s="125">
        <f>K136*I136</f>
        <v/>
      </c>
      <c r="N136" s="125">
        <f>L136*I136</f>
        <v/>
      </c>
      <c r="O136" s="125">
        <f>L136+K136</f>
        <v/>
      </c>
      <c r="P136" s="126">
        <f>O136*I136</f>
        <v/>
      </c>
      <c r="Q136" s="43" t="n"/>
    </row>
    <row r="137" ht="47.25" customHeight="1">
      <c r="A137" s="37">
        <f>IF(G137&lt;&gt;"",1+MAX($A$7:A136),"")</f>
        <v/>
      </c>
      <c r="B137" s="44" t="inlineStr">
        <is>
          <t>M1.0</t>
        </is>
      </c>
      <c r="C137" s="44" t="inlineStr">
        <is>
          <t>M2.0</t>
        </is>
      </c>
      <c r="D137" s="45" t="n"/>
      <c r="E137" s="45" t="n"/>
      <c r="F137" s="46" t="inlineStr">
        <is>
          <t>Concentric Diffuser
Mfg: Lennox Flush Mount
With Duct Transitions</t>
        </is>
      </c>
      <c r="G137" s="44" t="n">
        <v>4</v>
      </c>
      <c r="H137" s="47" t="n">
        <v>0</v>
      </c>
      <c r="I137" s="123">
        <f>G137*(1+H137)</f>
        <v/>
      </c>
      <c r="J137" s="49" t="inlineStr">
        <is>
          <t>EA</t>
        </is>
      </c>
      <c r="K137" s="124" t="n">
        <v>0</v>
      </c>
      <c r="L137" s="124" t="n">
        <v>0</v>
      </c>
      <c r="M137" s="125">
        <f>K137*I137</f>
        <v/>
      </c>
      <c r="N137" s="125">
        <f>L137*I137</f>
        <v/>
      </c>
      <c r="O137" s="125">
        <f>L137+K137</f>
        <v/>
      </c>
      <c r="P137" s="126">
        <f>O137*I137</f>
        <v/>
      </c>
      <c r="Q137" s="43" t="n"/>
    </row>
    <row r="138">
      <c r="A138" s="37">
        <f>IF(G138&lt;&gt;"",1+MAX($A$7:A137),"")</f>
        <v/>
      </c>
      <c r="B138" s="44" t="inlineStr">
        <is>
          <t>M1.0</t>
        </is>
      </c>
      <c r="C138" s="44" t="inlineStr">
        <is>
          <t>M2.0</t>
        </is>
      </c>
      <c r="D138" s="45" t="n"/>
      <c r="E138" s="45" t="n"/>
      <c r="F138" s="46" t="inlineStr">
        <is>
          <t>Duct Smoke Detector</t>
        </is>
      </c>
      <c r="G138" s="44" t="n">
        <v>16</v>
      </c>
      <c r="H138" s="47" t="n">
        <v>0</v>
      </c>
      <c r="I138" s="123">
        <f>G138*(1+H138)</f>
        <v/>
      </c>
      <c r="J138" s="49" t="inlineStr">
        <is>
          <t>EA</t>
        </is>
      </c>
      <c r="K138" s="124" t="n">
        <v>0</v>
      </c>
      <c r="L138" s="124" t="n">
        <v>0</v>
      </c>
      <c r="M138" s="125">
        <f>K138*I138</f>
        <v/>
      </c>
      <c r="N138" s="125">
        <f>L138*I138</f>
        <v/>
      </c>
      <c r="O138" s="125">
        <f>L138+K138</f>
        <v/>
      </c>
      <c r="P138" s="126">
        <f>O138*I138</f>
        <v/>
      </c>
      <c r="Q138" s="43" t="n"/>
    </row>
    <row r="139">
      <c r="A139" s="37">
        <f>IF(G139&lt;&gt;"",1+MAX($A$7:A138),"")</f>
        <v/>
      </c>
      <c r="B139" s="44" t="inlineStr">
        <is>
          <t>M1.0</t>
        </is>
      </c>
      <c r="C139" s="44" t="inlineStr">
        <is>
          <t>M1.0</t>
        </is>
      </c>
      <c r="D139" s="45" t="n"/>
      <c r="E139" s="45" t="n"/>
      <c r="F139" s="46" t="inlineStr">
        <is>
          <t>Duct Smoke Detector Remote Test Station</t>
        </is>
      </c>
      <c r="G139" s="44">
        <f>6+2</f>
        <v/>
      </c>
      <c r="H139" s="47" t="n">
        <v>0</v>
      </c>
      <c r="I139" s="123">
        <f>G139*(1+H139)</f>
        <v/>
      </c>
      <c r="J139" s="49" t="inlineStr">
        <is>
          <t>EA</t>
        </is>
      </c>
      <c r="K139" s="124" t="n">
        <v>0</v>
      </c>
      <c r="L139" s="124" t="n">
        <v>0</v>
      </c>
      <c r="M139" s="125">
        <f>K139*I139</f>
        <v/>
      </c>
      <c r="N139" s="125">
        <f>L139*I139</f>
        <v/>
      </c>
      <c r="O139" s="125">
        <f>L139+K139</f>
        <v/>
      </c>
      <c r="P139" s="126">
        <f>O139*I139</f>
        <v/>
      </c>
      <c r="Q139" s="43" t="n"/>
    </row>
    <row r="140">
      <c r="A140" s="37">
        <f>IF(G140&lt;&gt;"",1+MAX($A$7:A139),"")</f>
        <v/>
      </c>
      <c r="B140" s="44" t="inlineStr">
        <is>
          <t>M1.0</t>
        </is>
      </c>
      <c r="C140" s="44" t="n"/>
      <c r="D140" s="45" t="n"/>
      <c r="E140" s="45" t="n"/>
      <c r="F140" s="46" t="inlineStr">
        <is>
          <t>RTU Identification Numbers</t>
        </is>
      </c>
      <c r="G140" s="44" t="n">
        <v>8</v>
      </c>
      <c r="H140" s="47" t="n">
        <v>0</v>
      </c>
      <c r="I140" s="123">
        <f>G140*(1+H140)</f>
        <v/>
      </c>
      <c r="J140" s="49" t="inlineStr">
        <is>
          <t>EA</t>
        </is>
      </c>
      <c r="K140" s="124" t="n">
        <v>0</v>
      </c>
      <c r="L140" s="124" t="n">
        <v>0</v>
      </c>
      <c r="M140" s="125">
        <f>K140*I140</f>
        <v/>
      </c>
      <c r="N140" s="125">
        <f>L140*I140</f>
        <v/>
      </c>
      <c r="O140" s="125">
        <f>L140+K140</f>
        <v/>
      </c>
      <c r="P140" s="126">
        <f>O140*I140</f>
        <v/>
      </c>
      <c r="Q140" s="43" t="n"/>
    </row>
    <row r="141">
      <c r="A141" s="37">
        <f>IF(G141&lt;&gt;"",1+MAX($A$7:A140),"")</f>
        <v/>
      </c>
      <c r="B141" s="44" t="n"/>
      <c r="C141" s="44" t="n"/>
      <c r="D141" s="45" t="n"/>
      <c r="E141" s="45" t="n"/>
      <c r="F141" s="46" t="n"/>
      <c r="G141" s="46" t="n"/>
      <c r="H141" s="46" t="n"/>
      <c r="I141" s="46" t="n"/>
      <c r="J141" s="46" t="n"/>
      <c r="K141" s="46" t="n"/>
      <c r="L141" s="46" t="n"/>
      <c r="M141" s="46" t="n"/>
      <c r="N141" s="46" t="n"/>
      <c r="O141" s="46" t="n"/>
      <c r="P141" s="46" t="n"/>
      <c r="Q141" s="43" t="n"/>
    </row>
    <row r="142" ht="16.5" customHeight="1">
      <c r="A142" s="37">
        <f>IF(G142&lt;&gt;"",1+MAX($A$7:A141),"")</f>
        <v/>
      </c>
      <c r="B142" s="44" t="n"/>
      <c r="C142" s="44" t="n"/>
      <c r="D142" s="45" t="n"/>
      <c r="E142" s="62" t="n"/>
      <c r="F142" s="63" t="inlineStr">
        <is>
          <t>OTHER EQUIPMENT</t>
        </is>
      </c>
      <c r="G142" s="64" t="n"/>
      <c r="H142" s="47" t="n"/>
      <c r="I142" s="123" t="n"/>
      <c r="J142" s="49" t="n"/>
      <c r="K142" s="49" t="n"/>
      <c r="L142" s="49" t="n"/>
      <c r="M142" s="49" t="n"/>
      <c r="N142" s="125" t="n"/>
      <c r="O142" s="125" t="n"/>
      <c r="P142" s="126" t="n"/>
      <c r="Q142" s="43" t="n"/>
    </row>
    <row r="143" ht="63" customHeight="1">
      <c r="A143" s="37">
        <f>IF(G143&lt;&gt;"",1+MAX($A$7:A142),"")</f>
        <v/>
      </c>
      <c r="B143" s="44" t="inlineStr">
        <is>
          <t>M1.0</t>
        </is>
      </c>
      <c r="C143" s="44" t="inlineStr">
        <is>
          <t>M2.0</t>
        </is>
      </c>
      <c r="D143" s="45" t="n"/>
      <c r="E143" s="45" t="n"/>
      <c r="F143" s="46" t="inlineStr">
        <is>
          <t>UH-1: Unit Heater
CFM: 2200
MFR: Lennox LF 25-200
Gas Input: 200 MBH</t>
        </is>
      </c>
      <c r="G143" s="44" t="n">
        <v>1</v>
      </c>
      <c r="H143" s="47" t="n">
        <v>0</v>
      </c>
      <c r="I143" s="123">
        <f>G143*(1+H143)</f>
        <v/>
      </c>
      <c r="J143" s="49" t="inlineStr">
        <is>
          <t>EA</t>
        </is>
      </c>
      <c r="K143" s="124" t="n">
        <v>0</v>
      </c>
      <c r="L143" s="124" t="n">
        <v>0</v>
      </c>
      <c r="M143" s="125">
        <f>K143*I143</f>
        <v/>
      </c>
      <c r="N143" s="125">
        <f>L143*I143</f>
        <v/>
      </c>
      <c r="O143" s="125">
        <f>L143+K143</f>
        <v/>
      </c>
      <c r="P143" s="126">
        <f>O143*I143</f>
        <v/>
      </c>
      <c r="Q143" s="43" t="n"/>
    </row>
    <row r="144" ht="63" customHeight="1">
      <c r="A144" s="37">
        <f>IF(G144&lt;&gt;"",1+MAX($A$7:A143),"")</f>
        <v/>
      </c>
      <c r="B144" s="44" t="inlineStr">
        <is>
          <t>M1.0</t>
        </is>
      </c>
      <c r="C144" s="44" t="inlineStr">
        <is>
          <t>M2.0</t>
        </is>
      </c>
      <c r="D144" s="45" t="n"/>
      <c r="E144" s="45" t="n"/>
      <c r="F144" s="46" t="inlineStr">
        <is>
          <t>EF-1: Exhaust Fan
CFM: 400
MFR: Greenheck
Model: G-099-VG</t>
        </is>
      </c>
      <c r="G144" s="44" t="n">
        <v>1</v>
      </c>
      <c r="H144" s="47" t="n">
        <v>0</v>
      </c>
      <c r="I144" s="123">
        <f>G144*(1+H144)</f>
        <v/>
      </c>
      <c r="J144" s="49" t="inlineStr">
        <is>
          <t>EA</t>
        </is>
      </c>
      <c r="K144" s="124" t="n">
        <v>0</v>
      </c>
      <c r="L144" s="124" t="n">
        <v>0</v>
      </c>
      <c r="M144" s="125">
        <f>K144*I144</f>
        <v/>
      </c>
      <c r="N144" s="125">
        <f>L144*I144</f>
        <v/>
      </c>
      <c r="O144" s="125">
        <f>L144+K144</f>
        <v/>
      </c>
      <c r="P144" s="126">
        <f>O144*I144</f>
        <v/>
      </c>
      <c r="Q144" s="43" t="n"/>
    </row>
    <row r="145" ht="63" customHeight="1">
      <c r="A145" s="37">
        <f>IF(G145&lt;&gt;"",1+MAX($A$7:A144),"")</f>
        <v/>
      </c>
      <c r="B145" s="44" t="inlineStr">
        <is>
          <t>M1.0</t>
        </is>
      </c>
      <c r="C145" s="44" t="inlineStr">
        <is>
          <t>M2.0</t>
        </is>
      </c>
      <c r="D145" s="45" t="n"/>
      <c r="E145" s="45" t="n"/>
      <c r="F145" s="46" t="inlineStr">
        <is>
          <t>EF-2: Exhaust Fan
CFM: 800
MFR: Greenheck
Model: G-120-VG</t>
        </is>
      </c>
      <c r="G145" s="44" t="n">
        <v>1</v>
      </c>
      <c r="H145" s="47" t="n">
        <v>0</v>
      </c>
      <c r="I145" s="123">
        <f>G145*(1+H145)</f>
        <v/>
      </c>
      <c r="J145" s="49" t="inlineStr">
        <is>
          <t>EA</t>
        </is>
      </c>
      <c r="K145" s="124" t="n">
        <v>0</v>
      </c>
      <c r="L145" s="124" t="n">
        <v>0</v>
      </c>
      <c r="M145" s="125">
        <f>K145*I145</f>
        <v/>
      </c>
      <c r="N145" s="125">
        <f>L145*I145</f>
        <v/>
      </c>
      <c r="O145" s="125">
        <f>L145+K145</f>
        <v/>
      </c>
      <c r="P145" s="126">
        <f>O145*I145</f>
        <v/>
      </c>
      <c r="Q145" s="43" t="n"/>
    </row>
    <row r="146" ht="63" customHeight="1">
      <c r="A146" s="37">
        <f>IF(G146&lt;&gt;"",1+MAX($A$7:A145),"")</f>
        <v/>
      </c>
      <c r="B146" s="44" t="inlineStr">
        <is>
          <t>M1.0</t>
        </is>
      </c>
      <c r="C146" s="44" t="inlineStr">
        <is>
          <t>M2.0</t>
        </is>
      </c>
      <c r="D146" s="45" t="n"/>
      <c r="E146" s="45" t="n"/>
      <c r="F146" s="46" t="inlineStr">
        <is>
          <t>EF-3: Exhaust Fan
CFM: 800
MFR: Greenheck
Model: G-120-VG</t>
        </is>
      </c>
      <c r="G146" s="44" t="n">
        <v>1</v>
      </c>
      <c r="H146" s="47" t="n">
        <v>0</v>
      </c>
      <c r="I146" s="123">
        <f>G146*(1+H146)</f>
        <v/>
      </c>
      <c r="J146" s="49" t="inlineStr">
        <is>
          <t>EA</t>
        </is>
      </c>
      <c r="K146" s="124" t="n">
        <v>0</v>
      </c>
      <c r="L146" s="124" t="n">
        <v>0</v>
      </c>
      <c r="M146" s="125">
        <f>K146*I146</f>
        <v/>
      </c>
      <c r="N146" s="125">
        <f>L146*I146</f>
        <v/>
      </c>
      <c r="O146" s="125">
        <f>L146+K146</f>
        <v/>
      </c>
      <c r="P146" s="126">
        <f>O146*I146</f>
        <v/>
      </c>
      <c r="Q146" s="43" t="n"/>
    </row>
    <row r="147" ht="63" customHeight="1">
      <c r="A147" s="37">
        <f>IF(G147&lt;&gt;"",1+MAX($A$7:A146),"")</f>
        <v/>
      </c>
      <c r="B147" s="44" t="inlineStr">
        <is>
          <t>M1.0</t>
        </is>
      </c>
      <c r="C147" s="44" t="inlineStr">
        <is>
          <t>M2.0</t>
        </is>
      </c>
      <c r="D147" s="45" t="n"/>
      <c r="E147" s="45" t="n"/>
      <c r="F147" s="46" t="inlineStr">
        <is>
          <t>EF-4: Exhaust Fan
CFM: 600
MFR: Greenheck
Model: G-099-VG</t>
        </is>
      </c>
      <c r="G147" s="44" t="n">
        <v>1</v>
      </c>
      <c r="H147" s="47" t="n">
        <v>0</v>
      </c>
      <c r="I147" s="123">
        <f>G147*(1+H147)</f>
        <v/>
      </c>
      <c r="J147" s="49" t="inlineStr">
        <is>
          <t>EA</t>
        </is>
      </c>
      <c r="K147" s="124" t="n">
        <v>0</v>
      </c>
      <c r="L147" s="124" t="n">
        <v>0</v>
      </c>
      <c r="M147" s="125">
        <f>K147*I147</f>
        <v/>
      </c>
      <c r="N147" s="125">
        <f>L147*I147</f>
        <v/>
      </c>
      <c r="O147" s="125">
        <f>L147+K147</f>
        <v/>
      </c>
      <c r="P147" s="126">
        <f>O147*I147</f>
        <v/>
      </c>
      <c r="Q147" s="43" t="n"/>
    </row>
    <row r="148" ht="47.25" customHeight="1">
      <c r="A148" s="37">
        <f>IF(G148&lt;&gt;"",1+MAX($A$7:A147),"")</f>
        <v/>
      </c>
      <c r="B148" s="44" t="inlineStr">
        <is>
          <t>M1.0</t>
        </is>
      </c>
      <c r="C148" s="44" t="inlineStr">
        <is>
          <t>M2.0</t>
        </is>
      </c>
      <c r="D148" s="45" t="n"/>
      <c r="E148" s="45" t="n"/>
      <c r="F148" s="46" t="inlineStr">
        <is>
          <t>Exhaust Fan Accessories
Disconnect, Roof Curb, Birdscreen,
Backdraft Damper</t>
        </is>
      </c>
      <c r="G148" s="44" t="n">
        <v>4</v>
      </c>
      <c r="H148" s="47" t="n">
        <v>0</v>
      </c>
      <c r="I148" s="123">
        <f>G148*(1+H148)</f>
        <v/>
      </c>
      <c r="J148" s="49" t="inlineStr">
        <is>
          <t>EA</t>
        </is>
      </c>
      <c r="K148" s="124" t="n">
        <v>0</v>
      </c>
      <c r="L148" s="124" t="n">
        <v>0</v>
      </c>
      <c r="M148" s="125">
        <f>K148*I148</f>
        <v/>
      </c>
      <c r="N148" s="125">
        <f>L148*I148</f>
        <v/>
      </c>
      <c r="O148" s="125">
        <f>L148+K148</f>
        <v/>
      </c>
      <c r="P148" s="126">
        <f>O148*I148</f>
        <v/>
      </c>
      <c r="Q148" s="43" t="n"/>
    </row>
    <row r="149" ht="31.5" customHeight="1">
      <c r="A149" s="37">
        <f>IF(G149&lt;&gt;"",1+MAX($A$7:A148),"")</f>
        <v/>
      </c>
      <c r="B149" s="44" t="inlineStr">
        <is>
          <t>M1.0</t>
        </is>
      </c>
      <c r="C149" s="44" t="n"/>
      <c r="D149" s="45" t="n"/>
      <c r="E149" s="45" t="n"/>
      <c r="F149" s="46" t="inlineStr">
        <is>
          <t>Line Voltage Thermostat
For EF-2 And EF-3</t>
        </is>
      </c>
      <c r="G149" s="44" t="n">
        <v>2</v>
      </c>
      <c r="H149" s="47" t="n">
        <v>0</v>
      </c>
      <c r="I149" s="123">
        <f>G149*(1+H149)</f>
        <v/>
      </c>
      <c r="J149" s="49" t="inlineStr">
        <is>
          <t>EA</t>
        </is>
      </c>
      <c r="K149" s="124" t="n">
        <v>0</v>
      </c>
      <c r="L149" s="124" t="n">
        <v>0</v>
      </c>
      <c r="M149" s="125">
        <f>K149*I149</f>
        <v/>
      </c>
      <c r="N149" s="125">
        <f>L149*I149</f>
        <v/>
      </c>
      <c r="O149" s="125">
        <f>L149+K149</f>
        <v/>
      </c>
      <c r="P149" s="126">
        <f>O149*I149</f>
        <v/>
      </c>
      <c r="Q149" s="43" t="n"/>
    </row>
    <row r="150">
      <c r="A150" s="37">
        <f>IF(G150&lt;&gt;"",1+MAX($A$7:A149),"")</f>
        <v/>
      </c>
      <c r="B150" s="44" t="n"/>
      <c r="C150" s="44" t="n"/>
      <c r="D150" s="45" t="n"/>
      <c r="E150" s="45" t="n"/>
      <c r="F150" s="46" t="n"/>
      <c r="G150" s="46" t="n"/>
      <c r="H150" s="46" t="n"/>
      <c r="I150" s="46" t="n"/>
      <c r="J150" s="46" t="n"/>
      <c r="K150" s="46" t="n"/>
      <c r="L150" s="46" t="n"/>
      <c r="M150" s="46" t="n"/>
      <c r="N150" s="46" t="n"/>
      <c r="O150" s="46" t="n"/>
      <c r="P150" s="46" t="n"/>
      <c r="Q150" s="43" t="n"/>
    </row>
    <row r="151" ht="16.5" customHeight="1">
      <c r="A151" s="37">
        <f>IF(G151&lt;&gt;"",1+MAX($A$7:A150),"")</f>
        <v/>
      </c>
      <c r="B151" s="44" t="n"/>
      <c r="C151" s="44" t="n"/>
      <c r="D151" s="45" t="n"/>
      <c r="E151" s="62" t="n"/>
      <c r="F151" s="63" t="inlineStr">
        <is>
          <t>ROUND DUCT</t>
        </is>
      </c>
      <c r="G151" s="64" t="n"/>
      <c r="H151" s="47" t="n"/>
      <c r="I151" s="123" t="n"/>
      <c r="J151" s="49" t="n"/>
      <c r="K151" s="49" t="n"/>
      <c r="L151" s="49" t="n"/>
      <c r="M151" s="49" t="n"/>
      <c r="N151" s="125" t="n"/>
      <c r="O151" s="125" t="n"/>
      <c r="P151" s="126" t="n"/>
      <c r="Q151" s="43" t="n"/>
    </row>
    <row r="152">
      <c r="A152" s="37">
        <f>IF(G152&lt;&gt;"",1+MAX($A$7:A151),"")</f>
        <v/>
      </c>
      <c r="B152" s="44" t="inlineStr">
        <is>
          <t>M1.1</t>
        </is>
      </c>
      <c r="C152" s="44" t="n"/>
      <c r="D152" s="45" t="n"/>
      <c r="E152" s="45" t="n"/>
      <c r="F152" s="46" t="inlineStr">
        <is>
          <t>Round Duct 6"</t>
        </is>
      </c>
      <c r="G152" s="44" t="n">
        <v>10</v>
      </c>
      <c r="H152" s="47" t="n">
        <v>0.1</v>
      </c>
      <c r="I152" s="123">
        <f>G152*(1+H152)</f>
        <v/>
      </c>
      <c r="J152" s="49" t="inlineStr">
        <is>
          <t>LF</t>
        </is>
      </c>
      <c r="K152" s="124" t="n">
        <v>0</v>
      </c>
      <c r="L152" s="124" t="n">
        <v>0</v>
      </c>
      <c r="M152" s="125">
        <f>K152*I152</f>
        <v/>
      </c>
      <c r="N152" s="125">
        <f>L152*I152</f>
        <v/>
      </c>
      <c r="O152" s="125">
        <f>L152+K152</f>
        <v/>
      </c>
      <c r="P152" s="126">
        <f>O152*I152</f>
        <v/>
      </c>
      <c r="Q152" s="43" t="n"/>
    </row>
    <row r="153">
      <c r="A153" s="37">
        <f>IF(G153&lt;&gt;"",1+MAX($A$7:A152),"")</f>
        <v/>
      </c>
      <c r="B153" s="44" t="inlineStr">
        <is>
          <t>M1.0</t>
        </is>
      </c>
      <c r="C153" s="44" t="n"/>
      <c r="D153" s="45" t="n"/>
      <c r="E153" s="45" t="n"/>
      <c r="F153" s="46" t="inlineStr">
        <is>
          <t>Round Duct 14"</t>
        </is>
      </c>
      <c r="G153" s="65" t="n">
        <v>31.7181</v>
      </c>
      <c r="H153" s="47" t="n">
        <v>0.1</v>
      </c>
      <c r="I153" s="123">
        <f>G153*(1+H153)</f>
        <v/>
      </c>
      <c r="J153" s="49" t="inlineStr">
        <is>
          <t>LF</t>
        </is>
      </c>
      <c r="K153" s="124" t="n">
        <v>0</v>
      </c>
      <c r="L153" s="124" t="n">
        <v>0</v>
      </c>
      <c r="M153" s="125">
        <f>K153*I153</f>
        <v/>
      </c>
      <c r="N153" s="125">
        <f>L153*I153</f>
        <v/>
      </c>
      <c r="O153" s="125">
        <f>L153+K153</f>
        <v/>
      </c>
      <c r="P153" s="126">
        <f>O153*I153</f>
        <v/>
      </c>
      <c r="Q153" s="43" t="n"/>
    </row>
    <row r="154">
      <c r="A154" s="37">
        <f>IF(G154&lt;&gt;"",1+MAX($A$7:A153),"")</f>
        <v/>
      </c>
      <c r="B154" s="44" t="inlineStr">
        <is>
          <t>M1.0</t>
        </is>
      </c>
      <c r="C154" s="44" t="n"/>
      <c r="D154" s="45" t="n"/>
      <c r="E154" s="45" t="n"/>
      <c r="F154" s="46" t="inlineStr">
        <is>
          <t>Round Duct 18"</t>
        </is>
      </c>
      <c r="G154" s="65" t="n">
        <v>21.2533</v>
      </c>
      <c r="H154" s="47" t="n">
        <v>0.1</v>
      </c>
      <c r="I154" s="123">
        <f>G154*(1+H154)</f>
        <v/>
      </c>
      <c r="J154" s="49" t="inlineStr">
        <is>
          <t>LF</t>
        </is>
      </c>
      <c r="K154" s="124" t="n">
        <v>0</v>
      </c>
      <c r="L154" s="124" t="n">
        <v>0</v>
      </c>
      <c r="M154" s="125">
        <f>K154*I154</f>
        <v/>
      </c>
      <c r="N154" s="125">
        <f>L154*I154</f>
        <v/>
      </c>
      <c r="O154" s="125">
        <f>L154+K154</f>
        <v/>
      </c>
      <c r="P154" s="126">
        <f>O154*I154</f>
        <v/>
      </c>
      <c r="Q154" s="43" t="n"/>
    </row>
    <row r="155">
      <c r="A155" s="37">
        <f>IF(G155&lt;&gt;"",1+MAX($A$7:A154),"")</f>
        <v/>
      </c>
      <c r="B155" s="44" t="inlineStr">
        <is>
          <t>M1.0</t>
        </is>
      </c>
      <c r="C155" s="44" t="n"/>
      <c r="D155" s="45" t="n"/>
      <c r="E155" s="45" t="n"/>
      <c r="F155" s="46" t="inlineStr">
        <is>
          <t>Round Duct 20"</t>
        </is>
      </c>
      <c r="G155" s="65" t="n">
        <v>27.9537</v>
      </c>
      <c r="H155" s="47" t="n">
        <v>0.1</v>
      </c>
      <c r="I155" s="123">
        <f>G155*(1+H155)</f>
        <v/>
      </c>
      <c r="J155" s="49" t="inlineStr">
        <is>
          <t>LF</t>
        </is>
      </c>
      <c r="K155" s="124" t="n">
        <v>0</v>
      </c>
      <c r="L155" s="124" t="n">
        <v>0</v>
      </c>
      <c r="M155" s="125">
        <f>K155*I155</f>
        <v/>
      </c>
      <c r="N155" s="125">
        <f>L155*I155</f>
        <v/>
      </c>
      <c r="O155" s="125">
        <f>L155+K155</f>
        <v/>
      </c>
      <c r="P155" s="126">
        <f>O155*I155</f>
        <v/>
      </c>
      <c r="Q155" s="43" t="n"/>
    </row>
    <row r="156">
      <c r="A156" s="37">
        <f>IF(G156&lt;&gt;"",1+MAX($A$7:A155),"")</f>
        <v/>
      </c>
      <c r="B156" s="44" t="inlineStr">
        <is>
          <t>M1.0</t>
        </is>
      </c>
      <c r="C156" s="44" t="n"/>
      <c r="D156" s="45" t="n"/>
      <c r="E156" s="45" t="n"/>
      <c r="F156" s="46" t="inlineStr">
        <is>
          <t>Round Duct 22"</t>
        </is>
      </c>
      <c r="G156" s="65" t="n">
        <v>7.3333</v>
      </c>
      <c r="H156" s="47" t="n">
        <v>0.1</v>
      </c>
      <c r="I156" s="123">
        <f>G156*(1+H156)</f>
        <v/>
      </c>
      <c r="J156" s="49" t="inlineStr">
        <is>
          <t>LF</t>
        </is>
      </c>
      <c r="K156" s="124" t="n">
        <v>0</v>
      </c>
      <c r="L156" s="124" t="n">
        <v>0</v>
      </c>
      <c r="M156" s="125">
        <f>K156*I156</f>
        <v/>
      </c>
      <c r="N156" s="125">
        <f>L156*I156</f>
        <v/>
      </c>
      <c r="O156" s="125">
        <f>L156+K156</f>
        <v/>
      </c>
      <c r="P156" s="126">
        <f>O156*I156</f>
        <v/>
      </c>
      <c r="Q156" s="43" t="n"/>
    </row>
    <row r="157">
      <c r="A157" s="37">
        <f>IF(G157&lt;&gt;"",1+MAX($A$7:A156),"")</f>
        <v/>
      </c>
      <c r="B157" s="44" t="inlineStr">
        <is>
          <t>M1.0</t>
        </is>
      </c>
      <c r="C157" s="44" t="n"/>
      <c r="D157" s="45" t="n"/>
      <c r="E157" s="45" t="n"/>
      <c r="F157" s="46" t="inlineStr">
        <is>
          <t>Round Duct 26"</t>
        </is>
      </c>
      <c r="G157" s="65" t="n">
        <v>10.4133</v>
      </c>
      <c r="H157" s="47" t="n">
        <v>0.1</v>
      </c>
      <c r="I157" s="123">
        <f>G157*(1+H157)</f>
        <v/>
      </c>
      <c r="J157" s="49" t="inlineStr">
        <is>
          <t>LF</t>
        </is>
      </c>
      <c r="K157" s="124" t="n">
        <v>0</v>
      </c>
      <c r="L157" s="124" t="n">
        <v>0</v>
      </c>
      <c r="M157" s="125">
        <f>K157*I157</f>
        <v/>
      </c>
      <c r="N157" s="125">
        <f>L157*I157</f>
        <v/>
      </c>
      <c r="O157" s="125">
        <f>L157+K157</f>
        <v/>
      </c>
      <c r="P157" s="126">
        <f>O157*I157</f>
        <v/>
      </c>
      <c r="Q157" s="43" t="n"/>
    </row>
    <row r="158">
      <c r="A158" s="37">
        <f>IF(G158&lt;&gt;"",1+MAX($A$7:A157),"")</f>
        <v/>
      </c>
      <c r="B158" s="44" t="n"/>
      <c r="C158" s="44" t="n"/>
      <c r="D158" s="45" t="n"/>
      <c r="E158" s="45" t="n"/>
      <c r="F158" s="46" t="n"/>
      <c r="G158" s="46" t="n"/>
      <c r="H158" s="46" t="n"/>
      <c r="I158" s="46" t="n"/>
      <c r="J158" s="46" t="n"/>
      <c r="K158" s="46" t="n"/>
      <c r="L158" s="46" t="n"/>
      <c r="M158" s="46" t="n"/>
      <c r="N158" s="46" t="n"/>
      <c r="O158" s="46" t="n"/>
      <c r="P158" s="46" t="n"/>
      <c r="Q158" s="43" t="n"/>
    </row>
    <row r="159" ht="16.5" customHeight="1">
      <c r="A159" s="37">
        <f>IF(G159&lt;&gt;"",1+MAX($A$7:A158),"")</f>
        <v/>
      </c>
      <c r="B159" s="44" t="n"/>
      <c r="C159" s="44" t="n"/>
      <c r="D159" s="45" t="n"/>
      <c r="E159" s="62" t="n"/>
      <c r="F159" s="63" t="inlineStr">
        <is>
          <t>RECTANGULAR DUCT</t>
        </is>
      </c>
      <c r="G159" s="64" t="n"/>
      <c r="H159" s="47" t="n"/>
      <c r="I159" s="123" t="n"/>
      <c r="J159" s="49" t="n"/>
      <c r="K159" s="49" t="n"/>
      <c r="L159" s="49" t="n"/>
      <c r="M159" s="49" t="n"/>
      <c r="N159" s="125" t="n"/>
      <c r="O159" s="125" t="n"/>
      <c r="P159" s="126" t="n"/>
      <c r="Q159" s="43" t="n"/>
    </row>
    <row r="160">
      <c r="A160" s="37">
        <f>IF(G160&lt;&gt;"",1+MAX($A$7:A159),"")</f>
        <v/>
      </c>
      <c r="B160" s="44" t="inlineStr">
        <is>
          <t>M1.1</t>
        </is>
      </c>
      <c r="C160" s="44" t="n"/>
      <c r="D160" s="45" t="n"/>
      <c r="E160" s="45" t="n"/>
      <c r="F160" s="46" t="inlineStr">
        <is>
          <t>Rectangular Duct 6"X6"</t>
        </is>
      </c>
      <c r="G160" s="65" t="n">
        <v>24.8298</v>
      </c>
      <c r="H160" s="47" t="n">
        <v>0.1</v>
      </c>
      <c r="I160" s="123">
        <f>G160*(1+H160)</f>
        <v/>
      </c>
      <c r="J160" s="49" t="inlineStr">
        <is>
          <t>LF</t>
        </is>
      </c>
      <c r="K160" s="124" t="n">
        <v>0</v>
      </c>
      <c r="L160" s="124" t="n">
        <v>0</v>
      </c>
      <c r="M160" s="125">
        <f>K160*I160</f>
        <v/>
      </c>
      <c r="N160" s="125">
        <f>L160*I160</f>
        <v/>
      </c>
      <c r="O160" s="125">
        <f>L160+K160</f>
        <v/>
      </c>
      <c r="P160" s="126">
        <f>O160*I160</f>
        <v/>
      </c>
      <c r="Q160" s="43" t="n"/>
    </row>
    <row r="161">
      <c r="A161" s="37">
        <f>IF(G161&lt;&gt;"",1+MAX($A$7:A160),"")</f>
        <v/>
      </c>
      <c r="B161" s="44" t="inlineStr">
        <is>
          <t>M1.1</t>
        </is>
      </c>
      <c r="C161" s="44" t="n"/>
      <c r="D161" s="45" t="n"/>
      <c r="E161" s="45" t="n"/>
      <c r="F161" s="46" t="inlineStr">
        <is>
          <t>Rectangular Duct 8"X10"</t>
        </is>
      </c>
      <c r="G161" s="65" t="n">
        <v>22.328</v>
      </c>
      <c r="H161" s="47" t="n">
        <v>0.1</v>
      </c>
      <c r="I161" s="123">
        <f>G161*(1+H161)</f>
        <v/>
      </c>
      <c r="J161" s="49" t="inlineStr">
        <is>
          <t>LF</t>
        </is>
      </c>
      <c r="K161" s="124" t="n">
        <v>0</v>
      </c>
      <c r="L161" s="124" t="n">
        <v>0</v>
      </c>
      <c r="M161" s="125">
        <f>K161*I161</f>
        <v/>
      </c>
      <c r="N161" s="125">
        <f>L161*I161</f>
        <v/>
      </c>
      <c r="O161" s="125">
        <f>L161+K161</f>
        <v/>
      </c>
      <c r="P161" s="126">
        <f>O161*I161</f>
        <v/>
      </c>
      <c r="Q161" s="43" t="n"/>
    </row>
    <row r="162">
      <c r="A162" s="37">
        <f>IF(G162&lt;&gt;"",1+MAX($A$7:A161),"")</f>
        <v/>
      </c>
      <c r="B162" s="44" t="inlineStr">
        <is>
          <t>M1.1</t>
        </is>
      </c>
      <c r="C162" s="44" t="n"/>
      <c r="D162" s="45" t="n"/>
      <c r="E162" s="45" t="n"/>
      <c r="F162" s="46" t="inlineStr">
        <is>
          <t>Rectangular Duct 12"X4"</t>
        </is>
      </c>
      <c r="G162" s="65" t="n">
        <v>27.6267</v>
      </c>
      <c r="H162" s="47" t="n">
        <v>0.1</v>
      </c>
      <c r="I162" s="123">
        <f>G162*(1+H162)</f>
        <v/>
      </c>
      <c r="J162" s="49" t="inlineStr">
        <is>
          <t>LF</t>
        </is>
      </c>
      <c r="K162" s="124" t="n">
        <v>0</v>
      </c>
      <c r="L162" s="124" t="n">
        <v>0</v>
      </c>
      <c r="M162" s="125">
        <f>K162*I162</f>
        <v/>
      </c>
      <c r="N162" s="125">
        <f>L162*I162</f>
        <v/>
      </c>
      <c r="O162" s="125">
        <f>L162+K162</f>
        <v/>
      </c>
      <c r="P162" s="126">
        <f>O162*I162</f>
        <v/>
      </c>
      <c r="Q162" s="43" t="n"/>
    </row>
    <row r="163">
      <c r="A163" s="37">
        <f>IF(G163&lt;&gt;"",1+MAX($A$7:A162),"")</f>
        <v/>
      </c>
      <c r="B163" s="44" t="inlineStr">
        <is>
          <t>M1.1</t>
        </is>
      </c>
      <c r="C163" s="44" t="n"/>
      <c r="D163" s="45" t="n"/>
      <c r="E163" s="45" t="n"/>
      <c r="F163" s="46" t="inlineStr">
        <is>
          <t>Rectangular Duct 12"X6"</t>
        </is>
      </c>
      <c r="G163" s="65" t="n">
        <v>9.246700000000001</v>
      </c>
      <c r="H163" s="47" t="n">
        <v>0.1</v>
      </c>
      <c r="I163" s="123">
        <f>G163*(1+H163)</f>
        <v/>
      </c>
      <c r="J163" s="49" t="inlineStr">
        <is>
          <t>LF</t>
        </is>
      </c>
      <c r="K163" s="124" t="n">
        <v>0</v>
      </c>
      <c r="L163" s="124" t="n">
        <v>0</v>
      </c>
      <c r="M163" s="125">
        <f>K163*I163</f>
        <v/>
      </c>
      <c r="N163" s="125">
        <f>L163*I163</f>
        <v/>
      </c>
      <c r="O163" s="125">
        <f>L163+K163</f>
        <v/>
      </c>
      <c r="P163" s="126">
        <f>O163*I163</f>
        <v/>
      </c>
      <c r="Q163" s="43" t="n"/>
    </row>
    <row r="164">
      <c r="A164" s="37">
        <f>IF(G164&lt;&gt;"",1+MAX($A$7:A163),"")</f>
        <v/>
      </c>
      <c r="B164" s="44" t="inlineStr">
        <is>
          <t>M1.1</t>
        </is>
      </c>
      <c r="C164" s="44" t="n"/>
      <c r="D164" s="45" t="n"/>
      <c r="E164" s="45" t="n"/>
      <c r="F164" s="46" t="inlineStr">
        <is>
          <t>Rectangular Duct 12"X8"</t>
        </is>
      </c>
      <c r="G164" s="65" t="n">
        <v>45.6467</v>
      </c>
      <c r="H164" s="47" t="n">
        <v>0.1</v>
      </c>
      <c r="I164" s="123">
        <f>G164*(1+H164)</f>
        <v/>
      </c>
      <c r="J164" s="49" t="inlineStr">
        <is>
          <t>LF</t>
        </is>
      </c>
      <c r="K164" s="124" t="n">
        <v>0</v>
      </c>
      <c r="L164" s="124" t="n">
        <v>0</v>
      </c>
      <c r="M164" s="125">
        <f>K164*I164</f>
        <v/>
      </c>
      <c r="N164" s="125">
        <f>L164*I164</f>
        <v/>
      </c>
      <c r="O164" s="125">
        <f>L164+K164</f>
        <v/>
      </c>
      <c r="P164" s="126">
        <f>O164*I164</f>
        <v/>
      </c>
      <c r="Q164" s="43" t="n"/>
    </row>
    <row r="165">
      <c r="A165" s="37">
        <f>IF(G165&lt;&gt;"",1+MAX($A$7:A164),"")</f>
        <v/>
      </c>
      <c r="B165" s="44" t="inlineStr">
        <is>
          <t>M1.1</t>
        </is>
      </c>
      <c r="C165" s="44" t="n"/>
      <c r="D165" s="45" t="n"/>
      <c r="E165" s="45" t="n"/>
      <c r="F165" s="46" t="inlineStr">
        <is>
          <t>Rectangular Duct 12"X10"</t>
        </is>
      </c>
      <c r="G165" s="44" t="n">
        <v>15</v>
      </c>
      <c r="H165" s="47" t="n">
        <v>0.1</v>
      </c>
      <c r="I165" s="123">
        <f>G165*(1+H165)</f>
        <v/>
      </c>
      <c r="J165" s="49" t="inlineStr">
        <is>
          <t>LF</t>
        </is>
      </c>
      <c r="K165" s="124" t="n">
        <v>0</v>
      </c>
      <c r="L165" s="124" t="n">
        <v>0</v>
      </c>
      <c r="M165" s="125">
        <f>K165*I165</f>
        <v/>
      </c>
      <c r="N165" s="125">
        <f>L165*I165</f>
        <v/>
      </c>
      <c r="O165" s="125">
        <f>L165+K165</f>
        <v/>
      </c>
      <c r="P165" s="126">
        <f>O165*I165</f>
        <v/>
      </c>
      <c r="Q165" s="43" t="n"/>
    </row>
    <row r="166">
      <c r="A166" s="37">
        <f>IF(G166&lt;&gt;"",1+MAX($A$7:A165),"")</f>
        <v/>
      </c>
      <c r="B166" s="44" t="inlineStr">
        <is>
          <t>M1.1</t>
        </is>
      </c>
      <c r="C166" s="44" t="n"/>
      <c r="D166" s="45" t="n"/>
      <c r="E166" s="45" t="n"/>
      <c r="F166" s="46" t="inlineStr">
        <is>
          <t>Rectangular Duct 12"X12"</t>
        </is>
      </c>
      <c r="G166" s="65" t="n">
        <v>35.16</v>
      </c>
      <c r="H166" s="47" t="n">
        <v>0.1</v>
      </c>
      <c r="I166" s="123">
        <f>G166*(1+H166)</f>
        <v/>
      </c>
      <c r="J166" s="49" t="inlineStr">
        <is>
          <t>LF</t>
        </is>
      </c>
      <c r="K166" s="124" t="n">
        <v>0</v>
      </c>
      <c r="L166" s="124" t="n">
        <v>0</v>
      </c>
      <c r="M166" s="125">
        <f>K166*I166</f>
        <v/>
      </c>
      <c r="N166" s="125">
        <f>L166*I166</f>
        <v/>
      </c>
      <c r="O166" s="125">
        <f>L166+K166</f>
        <v/>
      </c>
      <c r="P166" s="126">
        <f>O166*I166</f>
        <v/>
      </c>
      <c r="Q166" s="43" t="n"/>
    </row>
    <row r="167">
      <c r="A167" s="37">
        <f>IF(G167&lt;&gt;"",1+MAX($A$7:A166),"")</f>
        <v/>
      </c>
      <c r="B167" s="44" t="inlineStr">
        <is>
          <t>M1.1</t>
        </is>
      </c>
      <c r="C167" s="44" t="n"/>
      <c r="D167" s="45" t="n"/>
      <c r="E167" s="45" t="n"/>
      <c r="F167" s="46" t="inlineStr">
        <is>
          <t>Rectangular Duct 14"X12"</t>
        </is>
      </c>
      <c r="G167" s="65" t="n">
        <v>64.6533</v>
      </c>
      <c r="H167" s="47" t="n">
        <v>0.1</v>
      </c>
      <c r="I167" s="123">
        <f>G167*(1+H167)</f>
        <v/>
      </c>
      <c r="J167" s="49" t="inlineStr">
        <is>
          <t>LF</t>
        </is>
      </c>
      <c r="K167" s="124" t="n">
        <v>0</v>
      </c>
      <c r="L167" s="124" t="n">
        <v>0</v>
      </c>
      <c r="M167" s="125">
        <f>K167*I167</f>
        <v/>
      </c>
      <c r="N167" s="125">
        <f>L167*I167</f>
        <v/>
      </c>
      <c r="O167" s="125">
        <f>L167+K167</f>
        <v/>
      </c>
      <c r="P167" s="126">
        <f>O167*I167</f>
        <v/>
      </c>
      <c r="Q167" s="43" t="n"/>
    </row>
    <row r="168">
      <c r="A168" s="37">
        <f>IF(G168&lt;&gt;"",1+MAX($A$7:A167),"")</f>
        <v/>
      </c>
      <c r="B168" s="44" t="inlineStr">
        <is>
          <t>M1.1</t>
        </is>
      </c>
      <c r="C168" s="44" t="n"/>
      <c r="D168" s="45" t="n"/>
      <c r="E168" s="45" t="n"/>
      <c r="F168" s="46" t="inlineStr">
        <is>
          <t>Rectangular Duct 14"X14"</t>
        </is>
      </c>
      <c r="G168" s="65" t="n">
        <v>20.3333</v>
      </c>
      <c r="H168" s="47" t="n">
        <v>0.1</v>
      </c>
      <c r="I168" s="123">
        <f>G168*(1+H168)</f>
        <v/>
      </c>
      <c r="J168" s="49" t="inlineStr">
        <is>
          <t>LF</t>
        </is>
      </c>
      <c r="K168" s="124" t="n">
        <v>0</v>
      </c>
      <c r="L168" s="124" t="n">
        <v>0</v>
      </c>
      <c r="M168" s="125">
        <f>K168*I168</f>
        <v/>
      </c>
      <c r="N168" s="125">
        <f>L168*I168</f>
        <v/>
      </c>
      <c r="O168" s="125">
        <f>L168+K168</f>
        <v/>
      </c>
      <c r="P168" s="126">
        <f>O168*I168</f>
        <v/>
      </c>
      <c r="Q168" s="43" t="n"/>
    </row>
    <row r="169">
      <c r="A169" s="37">
        <f>IF(G169&lt;&gt;"",1+MAX($A$7:A168),"")</f>
        <v/>
      </c>
      <c r="B169" s="44" t="inlineStr">
        <is>
          <t>M1.1</t>
        </is>
      </c>
      <c r="C169" s="44" t="n"/>
      <c r="D169" s="45" t="n"/>
      <c r="E169" s="45" t="n"/>
      <c r="F169" s="46" t="inlineStr">
        <is>
          <t>Rectangular Duct 18"X6"</t>
        </is>
      </c>
      <c r="G169" s="65" t="n">
        <v>17.956</v>
      </c>
      <c r="H169" s="47" t="n">
        <v>0.1</v>
      </c>
      <c r="I169" s="123">
        <f>G169*(1+H169)</f>
        <v/>
      </c>
      <c r="J169" s="49" t="inlineStr">
        <is>
          <t>LF</t>
        </is>
      </c>
      <c r="K169" s="124" t="n">
        <v>0</v>
      </c>
      <c r="L169" s="124" t="n">
        <v>0</v>
      </c>
      <c r="M169" s="125">
        <f>K169*I169</f>
        <v/>
      </c>
      <c r="N169" s="125">
        <f>L169*I169</f>
        <v/>
      </c>
      <c r="O169" s="125">
        <f>L169+K169</f>
        <v/>
      </c>
      <c r="P169" s="126">
        <f>O169*I169</f>
        <v/>
      </c>
      <c r="Q169" s="43" t="n"/>
    </row>
    <row r="170">
      <c r="A170" s="37">
        <f>IF(G170&lt;&gt;"",1+MAX($A$7:A169),"")</f>
        <v/>
      </c>
      <c r="B170" s="44" t="inlineStr">
        <is>
          <t>M1.1</t>
        </is>
      </c>
      <c r="C170" s="44" t="n"/>
      <c r="D170" s="45" t="n"/>
      <c r="E170" s="45" t="n"/>
      <c r="F170" s="46" t="inlineStr">
        <is>
          <t>Rectangular Duct 18"X12"</t>
        </is>
      </c>
      <c r="G170" s="65" t="n">
        <v>35.68</v>
      </c>
      <c r="H170" s="47" t="n">
        <v>0.1</v>
      </c>
      <c r="I170" s="123">
        <f>G170*(1+H170)</f>
        <v/>
      </c>
      <c r="J170" s="49" t="inlineStr">
        <is>
          <t>LF</t>
        </is>
      </c>
      <c r="K170" s="124" t="n">
        <v>0</v>
      </c>
      <c r="L170" s="124" t="n">
        <v>0</v>
      </c>
      <c r="M170" s="125">
        <f>K170*I170</f>
        <v/>
      </c>
      <c r="N170" s="125">
        <f>L170*I170</f>
        <v/>
      </c>
      <c r="O170" s="125">
        <f>L170+K170</f>
        <v/>
      </c>
      <c r="P170" s="126">
        <f>O170*I170</f>
        <v/>
      </c>
      <c r="Q170" s="43" t="n"/>
    </row>
    <row r="171">
      <c r="A171" s="37">
        <f>IF(G171&lt;&gt;"",1+MAX($A$7:A170),"")</f>
        <v/>
      </c>
      <c r="B171" s="44" t="inlineStr">
        <is>
          <t>M1.1</t>
        </is>
      </c>
      <c r="C171" s="44" t="n"/>
      <c r="D171" s="45" t="n"/>
      <c r="E171" s="45" t="n"/>
      <c r="F171" s="46" t="inlineStr">
        <is>
          <t>Rectangular Duct 18"X16"</t>
        </is>
      </c>
      <c r="G171" s="65" t="n">
        <v>6.5533</v>
      </c>
      <c r="H171" s="47" t="n">
        <v>0.1</v>
      </c>
      <c r="I171" s="123">
        <f>G171*(1+H171)</f>
        <v/>
      </c>
      <c r="J171" s="49" t="inlineStr">
        <is>
          <t>LF</t>
        </is>
      </c>
      <c r="K171" s="124" t="n">
        <v>0</v>
      </c>
      <c r="L171" s="124" t="n">
        <v>0</v>
      </c>
      <c r="M171" s="125">
        <f>K171*I171</f>
        <v/>
      </c>
      <c r="N171" s="125">
        <f>L171*I171</f>
        <v/>
      </c>
      <c r="O171" s="125">
        <f>L171+K171</f>
        <v/>
      </c>
      <c r="P171" s="126">
        <f>O171*I171</f>
        <v/>
      </c>
      <c r="Q171" s="43" t="n"/>
    </row>
    <row r="172">
      <c r="A172" s="37">
        <f>IF(G172&lt;&gt;"",1+MAX($A$7:A171),"")</f>
        <v/>
      </c>
      <c r="B172" s="44" t="inlineStr">
        <is>
          <t>M1.1</t>
        </is>
      </c>
      <c r="C172" s="44" t="n"/>
      <c r="D172" s="45" t="n"/>
      <c r="E172" s="45" t="n"/>
      <c r="F172" s="46" t="inlineStr">
        <is>
          <t>Rectangular Duct 22"X14"</t>
        </is>
      </c>
      <c r="G172" s="65" t="n">
        <v>25.827</v>
      </c>
      <c r="H172" s="47" t="n">
        <v>0.1</v>
      </c>
      <c r="I172" s="123">
        <f>G172*(1+H172)</f>
        <v/>
      </c>
      <c r="J172" s="49" t="inlineStr">
        <is>
          <t>LF</t>
        </is>
      </c>
      <c r="K172" s="124" t="n">
        <v>0</v>
      </c>
      <c r="L172" s="124" t="n">
        <v>0</v>
      </c>
      <c r="M172" s="125">
        <f>K172*I172</f>
        <v/>
      </c>
      <c r="N172" s="125">
        <f>L172*I172</f>
        <v/>
      </c>
      <c r="O172" s="125">
        <f>L172+K172</f>
        <v/>
      </c>
      <c r="P172" s="126">
        <f>O172*I172</f>
        <v/>
      </c>
      <c r="Q172" s="43" t="n"/>
    </row>
    <row r="173">
      <c r="A173" s="37">
        <f>IF(G173&lt;&gt;"",1+MAX($A$7:A172),"")</f>
        <v/>
      </c>
      <c r="B173" s="44" t="inlineStr">
        <is>
          <t>M1.1</t>
        </is>
      </c>
      <c r="C173" s="44" t="n"/>
      <c r="D173" s="45" t="n"/>
      <c r="E173" s="45" t="n"/>
      <c r="F173" s="46" t="inlineStr">
        <is>
          <t>Rectangular Duct 24"X16"</t>
        </is>
      </c>
      <c r="G173" s="65" t="n">
        <v>16.7335</v>
      </c>
      <c r="H173" s="47" t="n">
        <v>0.1</v>
      </c>
      <c r="I173" s="123">
        <f>G173*(1+H173)</f>
        <v/>
      </c>
      <c r="J173" s="49" t="inlineStr">
        <is>
          <t>LF</t>
        </is>
      </c>
      <c r="K173" s="124" t="n">
        <v>0</v>
      </c>
      <c r="L173" s="124" t="n">
        <v>0</v>
      </c>
      <c r="M173" s="125">
        <f>K173*I173</f>
        <v/>
      </c>
      <c r="N173" s="125">
        <f>L173*I173</f>
        <v/>
      </c>
      <c r="O173" s="125">
        <f>L173+K173</f>
        <v/>
      </c>
      <c r="P173" s="126">
        <f>O173*I173</f>
        <v/>
      </c>
      <c r="Q173" s="43" t="n"/>
    </row>
    <row r="174">
      <c r="A174" s="37">
        <f>IF(G174&lt;&gt;"",1+MAX($A$7:A173),"")</f>
        <v/>
      </c>
      <c r="B174" s="44" t="inlineStr">
        <is>
          <t>M1.1</t>
        </is>
      </c>
      <c r="C174" s="44" t="n"/>
      <c r="D174" s="45" t="n"/>
      <c r="E174" s="45" t="n"/>
      <c r="F174" s="46" t="inlineStr">
        <is>
          <t>Rectangular Duct 26"X12"</t>
        </is>
      </c>
      <c r="G174" s="65" t="n">
        <v>14.76</v>
      </c>
      <c r="H174" s="47" t="n">
        <v>0.1</v>
      </c>
      <c r="I174" s="123">
        <f>G174*(1+H174)</f>
        <v/>
      </c>
      <c r="J174" s="49" t="inlineStr">
        <is>
          <t>LF</t>
        </is>
      </c>
      <c r="K174" s="124" t="n">
        <v>0</v>
      </c>
      <c r="L174" s="124" t="n">
        <v>0</v>
      </c>
      <c r="M174" s="125">
        <f>K174*I174</f>
        <v/>
      </c>
      <c r="N174" s="125">
        <f>L174*I174</f>
        <v/>
      </c>
      <c r="O174" s="125">
        <f>L174+K174</f>
        <v/>
      </c>
      <c r="P174" s="126">
        <f>O174*I174</f>
        <v/>
      </c>
      <c r="Q174" s="43" t="n"/>
    </row>
    <row r="175">
      <c r="A175" s="37">
        <f>IF(G175&lt;&gt;"",1+MAX($A$7:A174),"")</f>
        <v/>
      </c>
      <c r="B175" s="44" t="inlineStr">
        <is>
          <t>M1.1</t>
        </is>
      </c>
      <c r="C175" s="44" t="n"/>
      <c r="D175" s="45" t="n"/>
      <c r="E175" s="45" t="n"/>
      <c r="F175" s="46" t="inlineStr">
        <is>
          <t>Rectangular Duct 26"X14"</t>
        </is>
      </c>
      <c r="G175" s="65" t="n">
        <v>33.7533</v>
      </c>
      <c r="H175" s="47" t="n">
        <v>0.1</v>
      </c>
      <c r="I175" s="123">
        <f>G175*(1+H175)</f>
        <v/>
      </c>
      <c r="J175" s="49" t="inlineStr">
        <is>
          <t>LF</t>
        </is>
      </c>
      <c r="K175" s="124" t="n">
        <v>0</v>
      </c>
      <c r="L175" s="124" t="n">
        <v>0</v>
      </c>
      <c r="M175" s="125">
        <f>K175*I175</f>
        <v/>
      </c>
      <c r="N175" s="125">
        <f>L175*I175</f>
        <v/>
      </c>
      <c r="O175" s="125">
        <f>L175+K175</f>
        <v/>
      </c>
      <c r="P175" s="126">
        <f>O175*I175</f>
        <v/>
      </c>
      <c r="Q175" s="43" t="n"/>
    </row>
    <row r="176">
      <c r="A176" s="37">
        <f>IF(G176&lt;&gt;"",1+MAX($A$7:A175),"")</f>
        <v/>
      </c>
      <c r="B176" s="44" t="inlineStr">
        <is>
          <t>M1.1</t>
        </is>
      </c>
      <c r="C176" s="44" t="n"/>
      <c r="D176" s="45" t="n"/>
      <c r="E176" s="45" t="n"/>
      <c r="F176" s="46" t="inlineStr">
        <is>
          <t>Rectangular Duct 26"X16"</t>
        </is>
      </c>
      <c r="G176" s="65" t="n">
        <v>20.8087</v>
      </c>
      <c r="H176" s="47" t="n">
        <v>0.1</v>
      </c>
      <c r="I176" s="123">
        <f>G176*(1+H176)</f>
        <v/>
      </c>
      <c r="J176" s="49" t="inlineStr">
        <is>
          <t>LF</t>
        </is>
      </c>
      <c r="K176" s="124" t="n">
        <v>0</v>
      </c>
      <c r="L176" s="124" t="n">
        <v>0</v>
      </c>
      <c r="M176" s="125">
        <f>K176*I176</f>
        <v/>
      </c>
      <c r="N176" s="125">
        <f>L176*I176</f>
        <v/>
      </c>
      <c r="O176" s="125">
        <f>L176+K176</f>
        <v/>
      </c>
      <c r="P176" s="126">
        <f>O176*I176</f>
        <v/>
      </c>
      <c r="Q176" s="43" t="n"/>
    </row>
    <row r="177">
      <c r="A177" s="37">
        <f>IF(G177&lt;&gt;"",1+MAX($A$7:A176),"")</f>
        <v/>
      </c>
      <c r="B177" s="44" t="inlineStr">
        <is>
          <t>M1.1</t>
        </is>
      </c>
      <c r="C177" s="44" t="n"/>
      <c r="D177" s="45" t="n"/>
      <c r="E177" s="45" t="n"/>
      <c r="F177" s="46" t="inlineStr">
        <is>
          <t>Rectangular Duct 28"X18"</t>
        </is>
      </c>
      <c r="G177" s="65" t="n">
        <v>24.5733</v>
      </c>
      <c r="H177" s="47" t="n">
        <v>0.1</v>
      </c>
      <c r="I177" s="123">
        <f>G177*(1+H177)</f>
        <v/>
      </c>
      <c r="J177" s="49" t="inlineStr">
        <is>
          <t>LF</t>
        </is>
      </c>
      <c r="K177" s="124" t="n">
        <v>0</v>
      </c>
      <c r="L177" s="124" t="n">
        <v>0</v>
      </c>
      <c r="M177" s="125">
        <f>K177*I177</f>
        <v/>
      </c>
      <c r="N177" s="125">
        <f>L177*I177</f>
        <v/>
      </c>
      <c r="O177" s="125">
        <f>L177+K177</f>
        <v/>
      </c>
      <c r="P177" s="126">
        <f>O177*I177</f>
        <v/>
      </c>
      <c r="Q177" s="43" t="n"/>
    </row>
    <row r="178">
      <c r="A178" s="37">
        <f>IF(G178&lt;&gt;"",1+MAX($A$7:A177),"")</f>
        <v/>
      </c>
      <c r="B178" s="44" t="inlineStr">
        <is>
          <t>M1.0</t>
        </is>
      </c>
      <c r="C178" s="44" t="n"/>
      <c r="D178" s="45" t="n"/>
      <c r="E178" s="45" t="n"/>
      <c r="F178" s="46" t="inlineStr">
        <is>
          <t>Rectangular Duct 34"X18"</t>
        </is>
      </c>
      <c r="G178" s="65" t="n">
        <v>16.2021</v>
      </c>
      <c r="H178" s="47" t="n">
        <v>0.1</v>
      </c>
      <c r="I178" s="123">
        <f>G178*(1+H178)</f>
        <v/>
      </c>
      <c r="J178" s="49" t="inlineStr">
        <is>
          <t>LF</t>
        </is>
      </c>
      <c r="K178" s="124" t="n">
        <v>0</v>
      </c>
      <c r="L178" s="124" t="n">
        <v>0</v>
      </c>
      <c r="M178" s="125">
        <f>K178*I178</f>
        <v/>
      </c>
      <c r="N178" s="125">
        <f>L178*I178</f>
        <v/>
      </c>
      <c r="O178" s="125">
        <f>L178+K178</f>
        <v/>
      </c>
      <c r="P178" s="126">
        <f>O178*I178</f>
        <v/>
      </c>
      <c r="Q178" s="43" t="n"/>
    </row>
    <row r="179">
      <c r="A179" s="37">
        <f>IF(G179&lt;&gt;"",1+MAX($A$7:A178),"")</f>
        <v/>
      </c>
      <c r="B179" s="44" t="n"/>
      <c r="C179" s="44" t="n"/>
      <c r="D179" s="45" t="n"/>
      <c r="E179" s="45" t="n"/>
      <c r="F179" s="46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3" t="n"/>
    </row>
    <row r="180" ht="16.5" customHeight="1">
      <c r="A180" s="37">
        <f>IF(G180&lt;&gt;"",1+MAX($A$7:A179),"")</f>
        <v/>
      </c>
      <c r="B180" s="44" t="n"/>
      <c r="C180" s="44" t="n"/>
      <c r="D180" s="45" t="n"/>
      <c r="E180" s="62" t="n"/>
      <c r="F180" s="63" t="inlineStr">
        <is>
          <t>DUCT FITTINGS</t>
        </is>
      </c>
      <c r="G180" s="64" t="n"/>
      <c r="H180" s="47" t="n"/>
      <c r="I180" s="123" t="n"/>
      <c r="J180" s="49" t="n"/>
      <c r="K180" s="49" t="n"/>
      <c r="L180" s="49" t="n"/>
      <c r="M180" s="49" t="n"/>
      <c r="N180" s="125" t="n"/>
      <c r="O180" s="125" t="n"/>
      <c r="P180" s="126" t="n"/>
      <c r="Q180" s="43" t="n"/>
    </row>
    <row r="181">
      <c r="A181" s="37">
        <f>IF(G181&lt;&gt;"",1+MAX($A$7:A180),"")</f>
        <v/>
      </c>
      <c r="B181" s="44" t="inlineStr">
        <is>
          <t>M1.0</t>
        </is>
      </c>
      <c r="C181" s="44" t="n"/>
      <c r="D181" s="45" t="n"/>
      <c r="E181" s="45" t="n"/>
      <c r="F181" s="46" t="inlineStr">
        <is>
          <t>Rectangular Reducer</t>
        </is>
      </c>
      <c r="G181" s="44" t="n">
        <v>1</v>
      </c>
      <c r="H181" s="47" t="n">
        <v>0</v>
      </c>
      <c r="I181" s="123">
        <f>G181*(1+H181)</f>
        <v/>
      </c>
      <c r="J181" s="49" t="inlineStr">
        <is>
          <t>EA</t>
        </is>
      </c>
      <c r="K181" s="124" t="n">
        <v>0</v>
      </c>
      <c r="L181" s="124" t="n">
        <v>0</v>
      </c>
      <c r="M181" s="125">
        <f>K181*I181</f>
        <v/>
      </c>
      <c r="N181" s="125">
        <f>L181*I181</f>
        <v/>
      </c>
      <c r="O181" s="125">
        <f>L181+K181</f>
        <v/>
      </c>
      <c r="P181" s="126">
        <f>O181*I181</f>
        <v/>
      </c>
      <c r="Q181" s="43" t="n"/>
    </row>
    <row r="182">
      <c r="A182" s="37">
        <f>IF(G182&lt;&gt;"",1+MAX($A$7:A181),"")</f>
        <v/>
      </c>
      <c r="B182" s="44" t="inlineStr">
        <is>
          <t>M1.0</t>
        </is>
      </c>
      <c r="C182" s="44" t="n"/>
      <c r="D182" s="45" t="n"/>
      <c r="E182" s="45" t="n"/>
      <c r="F182" s="46" t="inlineStr">
        <is>
          <t>Rectangular Duct Transition</t>
        </is>
      </c>
      <c r="G182" s="44" t="n">
        <v>17</v>
      </c>
      <c r="H182" s="47" t="n">
        <v>0</v>
      </c>
      <c r="I182" s="123">
        <f>G182*(1+H182)</f>
        <v/>
      </c>
      <c r="J182" s="49" t="inlineStr">
        <is>
          <t>EA</t>
        </is>
      </c>
      <c r="K182" s="124" t="n">
        <v>0</v>
      </c>
      <c r="L182" s="124" t="n">
        <v>0</v>
      </c>
      <c r="M182" s="125">
        <f>K182*I182</f>
        <v/>
      </c>
      <c r="N182" s="125">
        <f>L182*I182</f>
        <v/>
      </c>
      <c r="O182" s="125">
        <f>L182+K182</f>
        <v/>
      </c>
      <c r="P182" s="126">
        <f>O182*I182</f>
        <v/>
      </c>
      <c r="Q182" s="43" t="n"/>
    </row>
    <row r="183">
      <c r="A183" s="37">
        <f>IF(G183&lt;&gt;"",1+MAX($A$7:A182),"")</f>
        <v/>
      </c>
      <c r="B183" s="44" t="inlineStr">
        <is>
          <t>M1.0</t>
        </is>
      </c>
      <c r="C183" s="44" t="n"/>
      <c r="D183" s="45" t="n"/>
      <c r="E183" s="45" t="n"/>
      <c r="F183" s="46" t="inlineStr">
        <is>
          <t>Rectangular Branch Duct Connection</t>
        </is>
      </c>
      <c r="G183" s="44" t="n">
        <v>7</v>
      </c>
      <c r="H183" s="47" t="n">
        <v>0</v>
      </c>
      <c r="I183" s="123">
        <f>G183*(1+H183)</f>
        <v/>
      </c>
      <c r="J183" s="49" t="inlineStr">
        <is>
          <t>EA</t>
        </is>
      </c>
      <c r="K183" s="124" t="n">
        <v>0</v>
      </c>
      <c r="L183" s="124" t="n">
        <v>0</v>
      </c>
      <c r="M183" s="125">
        <f>K183*I183</f>
        <v/>
      </c>
      <c r="N183" s="125">
        <f>L183*I183</f>
        <v/>
      </c>
      <c r="O183" s="125">
        <f>L183+K183</f>
        <v/>
      </c>
      <c r="P183" s="126">
        <f>O183*I183</f>
        <v/>
      </c>
      <c r="Q183" s="43" t="n"/>
    </row>
    <row r="184">
      <c r="A184" s="37">
        <f>IF(G184&lt;&gt;"",1+MAX($A$7:A183),"")</f>
        <v/>
      </c>
      <c r="B184" s="44" t="inlineStr">
        <is>
          <t>M1.0</t>
        </is>
      </c>
      <c r="C184" s="44" t="n"/>
      <c r="D184" s="45" t="n"/>
      <c r="E184" s="45" t="n"/>
      <c r="F184" s="46" t="inlineStr">
        <is>
          <t>Duct Square Bend</t>
        </is>
      </c>
      <c r="G184" s="44" t="n">
        <v>12</v>
      </c>
      <c r="H184" s="47" t="n">
        <v>0</v>
      </c>
      <c r="I184" s="123">
        <f>G184*(1+H184)</f>
        <v/>
      </c>
      <c r="J184" s="49" t="inlineStr">
        <is>
          <t>EA</t>
        </is>
      </c>
      <c r="K184" s="124" t="n">
        <v>0</v>
      </c>
      <c r="L184" s="124" t="n">
        <v>0</v>
      </c>
      <c r="M184" s="125">
        <f>K184*I184</f>
        <v/>
      </c>
      <c r="N184" s="125">
        <f>L184*I184</f>
        <v/>
      </c>
      <c r="O184" s="125">
        <f>L184+K184</f>
        <v/>
      </c>
      <c r="P184" s="126">
        <f>O184*I184</f>
        <v/>
      </c>
      <c r="Q184" s="43" t="n"/>
    </row>
    <row r="185">
      <c r="A185" s="37">
        <f>IF(G185&lt;&gt;"",1+MAX($A$7:A184),"")</f>
        <v/>
      </c>
      <c r="B185" s="44" t="inlineStr">
        <is>
          <t>M1.0</t>
        </is>
      </c>
      <c r="C185" s="44" t="n"/>
      <c r="D185" s="45" t="n"/>
      <c r="E185" s="45" t="n"/>
      <c r="F185" s="46" t="inlineStr">
        <is>
          <t>Connection Tee 26"-22"</t>
        </is>
      </c>
      <c r="G185" s="44" t="n">
        <v>2</v>
      </c>
      <c r="H185" s="47" t="n">
        <v>0</v>
      </c>
      <c r="I185" s="123">
        <f>G185*(1+H185)</f>
        <v/>
      </c>
      <c r="J185" s="49" t="inlineStr">
        <is>
          <t>EA</t>
        </is>
      </c>
      <c r="K185" s="124" t="n">
        <v>0</v>
      </c>
      <c r="L185" s="124" t="n">
        <v>0</v>
      </c>
      <c r="M185" s="125">
        <f>K185*I185</f>
        <v/>
      </c>
      <c r="N185" s="125">
        <f>L185*I185</f>
        <v/>
      </c>
      <c r="O185" s="125">
        <f>L185+K185</f>
        <v/>
      </c>
      <c r="P185" s="126">
        <f>O185*I185</f>
        <v/>
      </c>
      <c r="Q185" s="43" t="n"/>
    </row>
    <row r="186">
      <c r="A186" s="37">
        <f>IF(G186&lt;&gt;"",1+MAX($A$7:A185),"")</f>
        <v/>
      </c>
      <c r="B186" s="44" t="inlineStr">
        <is>
          <t>M1.0</t>
        </is>
      </c>
      <c r="C186" s="44" t="n"/>
      <c r="D186" s="45" t="n"/>
      <c r="E186" s="45" t="n"/>
      <c r="F186" s="46" t="inlineStr">
        <is>
          <t>Connection Tee 18"-14"</t>
        </is>
      </c>
      <c r="G186" s="44" t="n">
        <v>1</v>
      </c>
      <c r="H186" s="47" t="n">
        <v>0</v>
      </c>
      <c r="I186" s="123">
        <f>G186*(1+H186)</f>
        <v/>
      </c>
      <c r="J186" s="49" t="inlineStr">
        <is>
          <t>EA</t>
        </is>
      </c>
      <c r="K186" s="124" t="n">
        <v>0</v>
      </c>
      <c r="L186" s="124" t="n">
        <v>0</v>
      </c>
      <c r="M186" s="125">
        <f>K186*I186</f>
        <v/>
      </c>
      <c r="N186" s="125">
        <f>L186*I186</f>
        <v/>
      </c>
      <c r="O186" s="125">
        <f>L186+K186</f>
        <v/>
      </c>
      <c r="P186" s="126">
        <f>O186*I186</f>
        <v/>
      </c>
      <c r="Q186" s="43" t="n"/>
    </row>
    <row r="187">
      <c r="A187" s="37">
        <f>IF(G187&lt;&gt;"",1+MAX($A$7:A186),"")</f>
        <v/>
      </c>
      <c r="B187" s="44" t="inlineStr">
        <is>
          <t>M1.0</t>
        </is>
      </c>
      <c r="C187" s="44" t="n"/>
      <c r="D187" s="45" t="n"/>
      <c r="E187" s="45" t="n"/>
      <c r="F187" s="46" t="inlineStr">
        <is>
          <t>Connection Tee</t>
        </is>
      </c>
      <c r="G187" s="44" t="n">
        <v>1</v>
      </c>
      <c r="H187" s="47" t="n">
        <v>0</v>
      </c>
      <c r="I187" s="123">
        <f>G187*(1+H187)</f>
        <v/>
      </c>
      <c r="J187" s="49" t="inlineStr">
        <is>
          <t>EA</t>
        </is>
      </c>
      <c r="K187" s="124" t="n">
        <v>0</v>
      </c>
      <c r="L187" s="124" t="n">
        <v>0</v>
      </c>
      <c r="M187" s="125">
        <f>K187*I187</f>
        <v/>
      </c>
      <c r="N187" s="125">
        <f>L187*I187</f>
        <v/>
      </c>
      <c r="O187" s="125">
        <f>L187+K187</f>
        <v/>
      </c>
      <c r="P187" s="126">
        <f>O187*I187</f>
        <v/>
      </c>
      <c r="Q187" s="43" t="n"/>
    </row>
    <row r="188">
      <c r="A188" s="37">
        <f>IF(G188&lt;&gt;"",1+MAX($A$7:A187),"")</f>
        <v/>
      </c>
      <c r="B188" s="44" t="inlineStr">
        <is>
          <t>M1.0</t>
        </is>
      </c>
      <c r="C188" s="44" t="n"/>
      <c r="D188" s="45" t="n"/>
      <c r="E188" s="45" t="n"/>
      <c r="F188" s="46" t="inlineStr">
        <is>
          <t>Circular Reducer 22"-20"</t>
        </is>
      </c>
      <c r="G188" s="44" t="n">
        <v>1</v>
      </c>
      <c r="H188" s="47" t="n">
        <v>0</v>
      </c>
      <c r="I188" s="123">
        <f>G188*(1+H188)</f>
        <v/>
      </c>
      <c r="J188" s="49" t="inlineStr">
        <is>
          <t>EA</t>
        </is>
      </c>
      <c r="K188" s="124" t="n">
        <v>0</v>
      </c>
      <c r="L188" s="124" t="n">
        <v>0</v>
      </c>
      <c r="M188" s="125">
        <f>K188*I188</f>
        <v/>
      </c>
      <c r="N188" s="125">
        <f>L188*I188</f>
        <v/>
      </c>
      <c r="O188" s="125">
        <f>L188+K188</f>
        <v/>
      </c>
      <c r="P188" s="126">
        <f>O188*I188</f>
        <v/>
      </c>
      <c r="Q188" s="43" t="n"/>
    </row>
    <row r="189">
      <c r="A189" s="37">
        <f>IF(G189&lt;&gt;"",1+MAX($A$7:A188),"")</f>
        <v/>
      </c>
      <c r="B189" s="44" t="inlineStr">
        <is>
          <t>M1.0</t>
        </is>
      </c>
      <c r="C189" s="44" t="n"/>
      <c r="D189" s="45" t="n"/>
      <c r="E189" s="45" t="n"/>
      <c r="F189" s="46" t="inlineStr">
        <is>
          <t>Circular Reducer 20"-18"</t>
        </is>
      </c>
      <c r="G189" s="44" t="n">
        <v>2</v>
      </c>
      <c r="H189" s="47" t="n">
        <v>0</v>
      </c>
      <c r="I189" s="123">
        <f>G189*(1+H189)</f>
        <v/>
      </c>
      <c r="J189" s="49" t="inlineStr">
        <is>
          <t>EA</t>
        </is>
      </c>
      <c r="K189" s="124" t="n">
        <v>0</v>
      </c>
      <c r="L189" s="124" t="n">
        <v>0</v>
      </c>
      <c r="M189" s="125">
        <f>K189*I189</f>
        <v/>
      </c>
      <c r="N189" s="125">
        <f>L189*I189</f>
        <v/>
      </c>
      <c r="O189" s="125">
        <f>L189+K189</f>
        <v/>
      </c>
      <c r="P189" s="126">
        <f>O189*I189</f>
        <v/>
      </c>
      <c r="Q189" s="43" t="n"/>
    </row>
    <row r="190">
      <c r="A190" s="37">
        <f>IF(G190&lt;&gt;"",1+MAX($A$7:A189),"")</f>
        <v/>
      </c>
      <c r="B190" s="44" t="inlineStr">
        <is>
          <t>M1.0</t>
        </is>
      </c>
      <c r="C190" s="44" t="n"/>
      <c r="D190" s="45" t="n"/>
      <c r="E190" s="45" t="n"/>
      <c r="F190" s="46" t="inlineStr">
        <is>
          <t>Circular Reducer 18"-14"</t>
        </is>
      </c>
      <c r="G190" s="44" t="n">
        <v>2</v>
      </c>
      <c r="H190" s="47" t="n">
        <v>0</v>
      </c>
      <c r="I190" s="123">
        <f>G190*(1+H190)</f>
        <v/>
      </c>
      <c r="J190" s="49" t="inlineStr">
        <is>
          <t>EA</t>
        </is>
      </c>
      <c r="K190" s="124" t="n">
        <v>0</v>
      </c>
      <c r="L190" s="124" t="n">
        <v>0</v>
      </c>
      <c r="M190" s="125">
        <f>K190*I190</f>
        <v/>
      </c>
      <c r="N190" s="125">
        <f>L190*I190</f>
        <v/>
      </c>
      <c r="O190" s="125">
        <f>L190+K190</f>
        <v/>
      </c>
      <c r="P190" s="126">
        <f>O190*I190</f>
        <v/>
      </c>
      <c r="Q190" s="43" t="n"/>
    </row>
    <row r="191">
      <c r="A191" s="37">
        <f>IF(G191&lt;&gt;"",1+MAX($A$7:A190),"")</f>
        <v/>
      </c>
      <c r="B191" s="44" t="n"/>
      <c r="C191" s="44" t="n"/>
      <c r="D191" s="45" t="n"/>
      <c r="E191" s="45" t="n"/>
      <c r="F191" s="46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3" t="n"/>
    </row>
    <row r="192" ht="16.5" customHeight="1">
      <c r="A192" s="37">
        <f>IF(G192&lt;&gt;"",1+MAX($A$7:A191),"")</f>
        <v/>
      </c>
      <c r="B192" s="44" t="n"/>
      <c r="C192" s="44" t="n"/>
      <c r="D192" s="45" t="n"/>
      <c r="E192" s="62" t="n"/>
      <c r="F192" s="63" t="inlineStr">
        <is>
          <t>AIR DEVICES</t>
        </is>
      </c>
      <c r="G192" s="64" t="n"/>
      <c r="H192" s="47" t="n"/>
      <c r="I192" s="123" t="n"/>
      <c r="J192" s="49" t="n"/>
      <c r="K192" s="49" t="n"/>
      <c r="L192" s="49" t="n"/>
      <c r="M192" s="49" t="n"/>
      <c r="N192" s="125" t="n"/>
      <c r="O192" s="125" t="n"/>
      <c r="P192" s="126" t="n"/>
      <c r="Q192" s="43" t="n"/>
    </row>
    <row r="193" ht="63" customHeight="1">
      <c r="A193" s="37">
        <f>IF(G193&lt;&gt;"",1+MAX($A$7:A192),"")</f>
        <v/>
      </c>
      <c r="B193" s="44" t="inlineStr">
        <is>
          <t>M1.0</t>
        </is>
      </c>
      <c r="C193" s="44" t="inlineStr">
        <is>
          <t>M2.0</t>
        </is>
      </c>
      <c r="D193" s="45" t="n"/>
      <c r="E193" s="45" t="n"/>
      <c r="F193" s="46" t="inlineStr">
        <is>
          <t>CD-1: Supply Diffuser
MFR: Titus PCS
Size: 24"X24" Lay-In
With Damper, Round Neck</t>
        </is>
      </c>
      <c r="G193" s="44" t="n">
        <v>3</v>
      </c>
      <c r="H193" s="47" t="n">
        <v>0</v>
      </c>
      <c r="I193" s="123">
        <f>G193*(1+H193)</f>
        <v/>
      </c>
      <c r="J193" s="49" t="inlineStr">
        <is>
          <t>EA</t>
        </is>
      </c>
      <c r="K193" s="124" t="n">
        <v>0</v>
      </c>
      <c r="L193" s="124" t="n">
        <v>0</v>
      </c>
      <c r="M193" s="125">
        <f>K193*I193</f>
        <v/>
      </c>
      <c r="N193" s="125">
        <f>L193*I193</f>
        <v/>
      </c>
      <c r="O193" s="125">
        <f>L193+K193</f>
        <v/>
      </c>
      <c r="P193" s="126">
        <f>O193*I193</f>
        <v/>
      </c>
      <c r="Q193" s="43" t="n"/>
    </row>
    <row r="194" ht="63" customHeight="1">
      <c r="A194" s="37">
        <f>IF(G194&lt;&gt;"",1+MAX($A$7:A193),"")</f>
        <v/>
      </c>
      <c r="B194" s="44" t="inlineStr">
        <is>
          <t>M1.0</t>
        </is>
      </c>
      <c r="C194" s="44" t="inlineStr">
        <is>
          <t>M2.0</t>
        </is>
      </c>
      <c r="D194" s="45" t="n"/>
      <c r="E194" s="45" t="n"/>
      <c r="F194" s="46" t="inlineStr">
        <is>
          <t>CD-2: Supply Diffuser
MFR: Titus TDC
Surface, 4-Way Throw
With Damper, Round Neck</t>
        </is>
      </c>
      <c r="G194" s="44" t="n">
        <v>7</v>
      </c>
      <c r="H194" s="47" t="n">
        <v>0</v>
      </c>
      <c r="I194" s="123">
        <f>G194*(1+H194)</f>
        <v/>
      </c>
      <c r="J194" s="49" t="inlineStr">
        <is>
          <t>EA</t>
        </is>
      </c>
      <c r="K194" s="124" t="n">
        <v>0</v>
      </c>
      <c r="L194" s="124" t="n">
        <v>0</v>
      </c>
      <c r="M194" s="125">
        <f>K194*I194</f>
        <v/>
      </c>
      <c r="N194" s="125">
        <f>L194*I194</f>
        <v/>
      </c>
      <c r="O194" s="125">
        <f>L194+K194</f>
        <v/>
      </c>
      <c r="P194" s="126">
        <f>O194*I194</f>
        <v/>
      </c>
      <c r="Q194" s="43" t="n"/>
    </row>
    <row r="195" ht="63" customHeight="1">
      <c r="A195" s="37">
        <f>IF(G195&lt;&gt;"",1+MAX($A$7:A194),"")</f>
        <v/>
      </c>
      <c r="B195" s="44" t="inlineStr">
        <is>
          <t>M1.0</t>
        </is>
      </c>
      <c r="C195" s="44" t="inlineStr">
        <is>
          <t>M2.0</t>
        </is>
      </c>
      <c r="D195" s="45" t="n"/>
      <c r="E195" s="45" t="n"/>
      <c r="F195" s="46" t="inlineStr">
        <is>
          <t>CD-3: VAV Diffuser
MFR: Accutherm TF-HC
Self-Contained With Thermostat
With Damper</t>
        </is>
      </c>
      <c r="G195" s="44" t="n">
        <v>4</v>
      </c>
      <c r="H195" s="47" t="n">
        <v>0</v>
      </c>
      <c r="I195" s="123">
        <f>G195*(1+H195)</f>
        <v/>
      </c>
      <c r="J195" s="49" t="inlineStr">
        <is>
          <t>EA</t>
        </is>
      </c>
      <c r="K195" s="124" t="n">
        <v>0</v>
      </c>
      <c r="L195" s="124" t="n">
        <v>0</v>
      </c>
      <c r="M195" s="125">
        <f>K195*I195</f>
        <v/>
      </c>
      <c r="N195" s="125">
        <f>L195*I195</f>
        <v/>
      </c>
      <c r="O195" s="125">
        <f>L195+K195</f>
        <v/>
      </c>
      <c r="P195" s="126">
        <f>O195*I195</f>
        <v/>
      </c>
      <c r="Q195" s="43" t="n"/>
    </row>
    <row r="196" ht="63" customHeight="1">
      <c r="A196" s="37">
        <f>IF(G196&lt;&gt;"",1+MAX($A$7:A195),"")</f>
        <v/>
      </c>
      <c r="B196" s="44" t="inlineStr">
        <is>
          <t>M1.0</t>
        </is>
      </c>
      <c r="C196" s="44" t="inlineStr">
        <is>
          <t>M2.0</t>
        </is>
      </c>
      <c r="D196" s="45" t="n"/>
      <c r="E196" s="45" t="n"/>
      <c r="F196" s="46" t="inlineStr">
        <is>
          <t>CD-4: Supply Diffuser
MFR: Titus TMRA
Round, Adjustable Inner Cones
With Damper</t>
        </is>
      </c>
      <c r="G196" s="44" t="n">
        <v>1</v>
      </c>
      <c r="H196" s="47" t="n">
        <v>0</v>
      </c>
      <c r="I196" s="123">
        <f>G196*(1+H196)</f>
        <v/>
      </c>
      <c r="J196" s="49" t="inlineStr">
        <is>
          <t>EA</t>
        </is>
      </c>
      <c r="K196" s="124" t="n">
        <v>0</v>
      </c>
      <c r="L196" s="124" t="n">
        <v>0</v>
      </c>
      <c r="M196" s="125">
        <f>K196*I196</f>
        <v/>
      </c>
      <c r="N196" s="125">
        <f>L196*I196</f>
        <v/>
      </c>
      <c r="O196" s="125">
        <f>L196+K196</f>
        <v/>
      </c>
      <c r="P196" s="126">
        <f>O196*I196</f>
        <v/>
      </c>
      <c r="Q196" s="43" t="n"/>
    </row>
    <row r="197" ht="47.25" customHeight="1">
      <c r="A197" s="37">
        <f>IF(G197&lt;&gt;"",1+MAX($A$7:A196),"")</f>
        <v/>
      </c>
      <c r="B197" s="44" t="inlineStr">
        <is>
          <t>M1.0</t>
        </is>
      </c>
      <c r="C197" s="44" t="inlineStr">
        <is>
          <t>M2.0</t>
        </is>
      </c>
      <c r="D197" s="45" t="n"/>
      <c r="E197" s="45" t="n"/>
      <c r="F197" s="46" t="inlineStr">
        <is>
          <t>ER-1: Return Grille
MFR: Titus PAR
Perforated, Lay-In</t>
        </is>
      </c>
      <c r="G197" s="44" t="n">
        <v>2</v>
      </c>
      <c r="H197" s="47" t="n">
        <v>0</v>
      </c>
      <c r="I197" s="123">
        <f>G197*(1+H197)</f>
        <v/>
      </c>
      <c r="J197" s="49" t="inlineStr">
        <is>
          <t>EA</t>
        </is>
      </c>
      <c r="K197" s="124" t="n">
        <v>0</v>
      </c>
      <c r="L197" s="124" t="n">
        <v>0</v>
      </c>
      <c r="M197" s="125">
        <f>K197*I197</f>
        <v/>
      </c>
      <c r="N197" s="125">
        <f>L197*I197</f>
        <v/>
      </c>
      <c r="O197" s="125">
        <f>L197+K197</f>
        <v/>
      </c>
      <c r="P197" s="126">
        <f>O197*I197</f>
        <v/>
      </c>
      <c r="Q197" s="43" t="n"/>
    </row>
    <row r="198" ht="47.25" customHeight="1">
      <c r="A198" s="37">
        <f>IF(G198&lt;&gt;"",1+MAX($A$7:A197),"")</f>
        <v/>
      </c>
      <c r="B198" s="44" t="inlineStr">
        <is>
          <t>M1.0</t>
        </is>
      </c>
      <c r="C198" s="44" t="inlineStr">
        <is>
          <t>M2.0</t>
        </is>
      </c>
      <c r="D198" s="45" t="n"/>
      <c r="E198" s="45" t="n"/>
      <c r="F198" s="46" t="inlineStr">
        <is>
          <t>ER-2 / G-2: Bar Grille
MFR: Titus 30RL
Heavy Duty</t>
        </is>
      </c>
      <c r="G198" s="44" t="n">
        <v>5</v>
      </c>
      <c r="H198" s="47" t="n">
        <v>0</v>
      </c>
      <c r="I198" s="123">
        <f>G198*(1+H198)</f>
        <v/>
      </c>
      <c r="J198" s="49" t="inlineStr">
        <is>
          <t>EA</t>
        </is>
      </c>
      <c r="K198" s="124" t="n">
        <v>0</v>
      </c>
      <c r="L198" s="124" t="n">
        <v>0</v>
      </c>
      <c r="M198" s="125">
        <f>K198*I198</f>
        <v/>
      </c>
      <c r="N198" s="125">
        <f>L198*I198</f>
        <v/>
      </c>
      <c r="O198" s="125">
        <f>L198+K198</f>
        <v/>
      </c>
      <c r="P198" s="126">
        <f>O198*I198</f>
        <v/>
      </c>
      <c r="Q198" s="43" t="n"/>
    </row>
    <row r="199" ht="47.25" customHeight="1">
      <c r="A199" s="37">
        <f>IF(G199&lt;&gt;"",1+MAX($A$7:A198),"")</f>
        <v/>
      </c>
      <c r="B199" s="44" t="inlineStr">
        <is>
          <t>M1.0</t>
        </is>
      </c>
      <c r="C199" s="44" t="inlineStr">
        <is>
          <t>M2.0</t>
        </is>
      </c>
      <c r="D199" s="45" t="n"/>
      <c r="E199" s="45" t="n"/>
      <c r="F199" s="46" t="inlineStr">
        <is>
          <t>ER-1 (Surface): Bar Grille
MFR: Titus 30RL
Heavy Duty, Surface</t>
        </is>
      </c>
      <c r="G199" s="44" t="n">
        <v>2</v>
      </c>
      <c r="H199" s="47" t="n">
        <v>0</v>
      </c>
      <c r="I199" s="123">
        <f>G199*(1+H199)</f>
        <v/>
      </c>
      <c r="J199" s="49" t="inlineStr">
        <is>
          <t>EA</t>
        </is>
      </c>
      <c r="K199" s="124" t="n">
        <v>0</v>
      </c>
      <c r="L199" s="124" t="n">
        <v>0</v>
      </c>
      <c r="M199" s="125">
        <f>K199*I199</f>
        <v/>
      </c>
      <c r="N199" s="125">
        <f>L199*I199</f>
        <v/>
      </c>
      <c r="O199" s="125">
        <f>L199+K199</f>
        <v/>
      </c>
      <c r="P199" s="126">
        <f>O199*I199</f>
        <v/>
      </c>
      <c r="Q199" s="43" t="n"/>
    </row>
    <row r="200" ht="47.25" customHeight="1">
      <c r="A200" s="37">
        <f>IF(G200&lt;&gt;"",1+MAX($A$7:A199),"")</f>
        <v/>
      </c>
      <c r="B200" s="44" t="inlineStr">
        <is>
          <t>M1.0</t>
        </is>
      </c>
      <c r="C200" s="44" t="inlineStr">
        <is>
          <t>M2.0</t>
        </is>
      </c>
      <c r="D200" s="45" t="n"/>
      <c r="E200" s="45" t="n"/>
      <c r="F200" s="46" t="inlineStr">
        <is>
          <t>SR-1: Wall Register
MFR: Titus 300RS
Double Deflection, With Damper</t>
        </is>
      </c>
      <c r="G200" s="44" t="n">
        <v>11</v>
      </c>
      <c r="H200" s="47" t="n">
        <v>0</v>
      </c>
      <c r="I200" s="123">
        <f>G200*(1+H200)</f>
        <v/>
      </c>
      <c r="J200" s="49" t="inlineStr">
        <is>
          <t>EA</t>
        </is>
      </c>
      <c r="K200" s="124" t="n">
        <v>0</v>
      </c>
      <c r="L200" s="124" t="n">
        <v>0</v>
      </c>
      <c r="M200" s="125">
        <f>K200*I200</f>
        <v/>
      </c>
      <c r="N200" s="125">
        <f>L200*I200</f>
        <v/>
      </c>
      <c r="O200" s="125">
        <f>L200+K200</f>
        <v/>
      </c>
      <c r="P200" s="126">
        <f>O200*I200</f>
        <v/>
      </c>
      <c r="Q200" s="43" t="n"/>
    </row>
    <row r="201" ht="47.25" customHeight="1">
      <c r="A201" s="37">
        <f>IF(G201&lt;&gt;"",1+MAX($A$7:A200),"")</f>
        <v/>
      </c>
      <c r="B201" s="44" t="inlineStr">
        <is>
          <t>M1.0</t>
        </is>
      </c>
      <c r="C201" s="44" t="n"/>
      <c r="D201" s="45" t="n"/>
      <c r="E201" s="45" t="n"/>
      <c r="F201" s="46" t="inlineStr">
        <is>
          <t>Louvered Door Grille
MFR: Titus T-70OL
Size: 24"X24" And 24"X12"</t>
        </is>
      </c>
      <c r="G201" s="44" t="n">
        <v>2</v>
      </c>
      <c r="H201" s="47" t="n">
        <v>0</v>
      </c>
      <c r="I201" s="123">
        <f>G201*(1+H201)</f>
        <v/>
      </c>
      <c r="J201" s="49" t="inlineStr">
        <is>
          <t>EA</t>
        </is>
      </c>
      <c r="K201" s="124" t="n">
        <v>0</v>
      </c>
      <c r="L201" s="124" t="n">
        <v>0</v>
      </c>
      <c r="M201" s="125">
        <f>K201*I201</f>
        <v/>
      </c>
      <c r="N201" s="125">
        <f>L201*I201</f>
        <v/>
      </c>
      <c r="O201" s="125">
        <f>L201+K201</f>
        <v/>
      </c>
      <c r="P201" s="126">
        <f>O201*I201</f>
        <v/>
      </c>
      <c r="Q201" s="43" t="n"/>
    </row>
    <row r="202">
      <c r="A202" s="37">
        <f>IF(G202&lt;&gt;"",1+MAX($A$7:A201),"")</f>
        <v/>
      </c>
      <c r="B202" s="44" t="n"/>
      <c r="C202" s="44" t="n"/>
      <c r="D202" s="45" t="n"/>
      <c r="E202" s="45" t="n"/>
      <c r="F202" s="46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3" t="n"/>
    </row>
    <row r="203" ht="16.5" customHeight="1">
      <c r="A203" s="37">
        <f>IF(G203&lt;&gt;"",1+MAX($A$7:A202),"")</f>
        <v/>
      </c>
      <c r="B203" s="44" t="n"/>
      <c r="C203" s="44" t="n"/>
      <c r="D203" s="45" t="n"/>
      <c r="E203" s="62" t="n"/>
      <c r="F203" s="63" t="inlineStr">
        <is>
          <t>DAMPERS AND CONTROLS</t>
        </is>
      </c>
      <c r="G203" s="64" t="n"/>
      <c r="H203" s="47" t="n"/>
      <c r="I203" s="123" t="n"/>
      <c r="J203" s="49" t="n"/>
      <c r="K203" s="49" t="n"/>
      <c r="L203" s="49" t="n"/>
      <c r="M203" s="49" t="n"/>
      <c r="N203" s="125" t="n"/>
      <c r="O203" s="125" t="n"/>
      <c r="P203" s="126" t="n"/>
      <c r="Q203" s="43" t="n"/>
    </row>
    <row r="204" ht="47.25" customHeight="1">
      <c r="A204" s="37">
        <f>IF(G204&lt;&gt;"",1+MAX($A$7:A203),"")</f>
        <v/>
      </c>
      <c r="B204" s="44" t="inlineStr">
        <is>
          <t>M1.0</t>
        </is>
      </c>
      <c r="C204" s="44" t="inlineStr">
        <is>
          <t>M2.0</t>
        </is>
      </c>
      <c r="D204" s="45" t="n"/>
      <c r="E204" s="45" t="n"/>
      <c r="F204" s="46" t="inlineStr">
        <is>
          <t>MVD-1: Manual Volume Damper
MFR: Metropolitan Air Technology
Cable Operated, Remote Control</t>
        </is>
      </c>
      <c r="G204" s="44" t="n">
        <v>25</v>
      </c>
      <c r="H204" s="47" t="n">
        <v>0</v>
      </c>
      <c r="I204" s="123">
        <f>G204*(1+H204)</f>
        <v/>
      </c>
      <c r="J204" s="49" t="inlineStr">
        <is>
          <t>EA</t>
        </is>
      </c>
      <c r="K204" s="124" t="n">
        <v>0</v>
      </c>
      <c r="L204" s="124" t="n">
        <v>0</v>
      </c>
      <c r="M204" s="125">
        <f>K204*I204</f>
        <v/>
      </c>
      <c r="N204" s="125">
        <f>L204*I204</f>
        <v/>
      </c>
      <c r="O204" s="125">
        <f>L204+K204</f>
        <v/>
      </c>
      <c r="P204" s="126">
        <f>O204*I204</f>
        <v/>
      </c>
      <c r="Q204" s="43" t="n"/>
    </row>
    <row r="205">
      <c r="A205" s="37">
        <f>IF(G205&lt;&gt;"",1+MAX($A$7:A204),"")</f>
        <v/>
      </c>
      <c r="B205" s="44" t="inlineStr">
        <is>
          <t>M1.0</t>
        </is>
      </c>
      <c r="C205" s="44" t="n"/>
      <c r="D205" s="45" t="n"/>
      <c r="E205" s="45" t="n"/>
      <c r="F205" s="46" t="inlineStr">
        <is>
          <t>Temperature Sensor / Thermostat</t>
        </is>
      </c>
      <c r="G205" s="44" t="n">
        <v>8</v>
      </c>
      <c r="H205" s="47" t="n">
        <v>0</v>
      </c>
      <c r="I205" s="123">
        <f>G205*(1+H205)</f>
        <v/>
      </c>
      <c r="J205" s="49" t="inlineStr">
        <is>
          <t>EA</t>
        </is>
      </c>
      <c r="K205" s="124" t="n">
        <v>0</v>
      </c>
      <c r="L205" s="124" t="n">
        <v>0</v>
      </c>
      <c r="M205" s="125">
        <f>K205*I205</f>
        <v/>
      </c>
      <c r="N205" s="125">
        <f>L205*I205</f>
        <v/>
      </c>
      <c r="O205" s="125">
        <f>L205+K205</f>
        <v/>
      </c>
      <c r="P205" s="126">
        <f>O205*I205</f>
        <v/>
      </c>
      <c r="Q205" s="43" t="n"/>
    </row>
    <row r="206" ht="31.5" customHeight="1">
      <c r="A206" s="37">
        <f>IF(G206&lt;&gt;"",1+MAX($A$7:A205),"")</f>
        <v/>
      </c>
      <c r="B206" s="44" t="inlineStr">
        <is>
          <t>M1.0</t>
        </is>
      </c>
      <c r="C206" s="44" t="n"/>
      <c r="D206" s="45" t="n"/>
      <c r="E206" s="45" t="n"/>
      <c r="F206" s="46" t="inlineStr">
        <is>
          <t>Roof Opening And Framing For New Curb
Flexible Connections At Unit</t>
        </is>
      </c>
      <c r="G206" s="44" t="n">
        <v>8</v>
      </c>
      <c r="H206" s="47" t="n">
        <v>0</v>
      </c>
      <c r="I206" s="123">
        <f>G206*(1+H206)</f>
        <v/>
      </c>
      <c r="J206" s="49" t="inlineStr">
        <is>
          <t>EA</t>
        </is>
      </c>
      <c r="K206" s="124" t="n">
        <v>0</v>
      </c>
      <c r="L206" s="124" t="n">
        <v>0</v>
      </c>
      <c r="M206" s="125">
        <f>K206*I206</f>
        <v/>
      </c>
      <c r="N206" s="125">
        <f>L206*I206</f>
        <v/>
      </c>
      <c r="O206" s="125">
        <f>L206+K206</f>
        <v/>
      </c>
      <c r="P206" s="126">
        <f>O206*I206</f>
        <v/>
      </c>
      <c r="Q206" s="43" t="n"/>
    </row>
    <row r="207">
      <c r="A207" s="37">
        <f>IF(G207&lt;&gt;"",1+MAX($A$7:A206),"")</f>
        <v/>
      </c>
      <c r="B207" s="44" t="n"/>
      <c r="C207" s="44" t="n"/>
      <c r="D207" s="45" t="n"/>
      <c r="E207" s="45" t="n"/>
      <c r="F207" s="46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3" t="n"/>
    </row>
    <row r="208" ht="17.25" customHeight="1">
      <c r="A208" s="37">
        <f>IF(G208&lt;&gt;"",1+MAX($A$7:A207),"")</f>
        <v/>
      </c>
      <c r="B208" s="44" t="n"/>
      <c r="C208" s="44" t="n"/>
      <c r="D208" s="45" t="n"/>
      <c r="E208" s="45" t="n"/>
      <c r="F208" s="53" t="inlineStr">
        <is>
          <t>HVAC SUB TOTAL</t>
        </is>
      </c>
      <c r="G208" s="54" t="n"/>
      <c r="H208" s="54" t="n"/>
      <c r="I208" s="54" t="n"/>
      <c r="J208" s="54" t="n"/>
      <c r="K208" s="54" t="n"/>
      <c r="L208" s="54" t="n"/>
      <c r="M208" s="127">
        <f>SUM(M122:M207)</f>
        <v/>
      </c>
      <c r="N208" s="127">
        <f>SUM(N122:N207)</f>
        <v/>
      </c>
      <c r="O208" s="54" t="n"/>
      <c r="P208" s="56" t="n"/>
      <c r="Q208" s="128">
        <f>SUM(P122:P207)</f>
        <v/>
      </c>
    </row>
    <row r="209" ht="17.25" customHeight="1">
      <c r="A209" s="37">
        <f>IF(G209&lt;&gt;"",1+MAX($A$7:A208),"")</f>
        <v/>
      </c>
      <c r="B209" s="58" t="n"/>
      <c r="C209" s="58" t="n"/>
      <c r="D209" s="59" t="n"/>
      <c r="E209" s="59" t="n"/>
      <c r="F209" s="60" t="n"/>
      <c r="G209" s="60" t="n"/>
      <c r="H209" s="60" t="n"/>
      <c r="I209" s="60" t="n"/>
      <c r="J209" s="60" t="n"/>
      <c r="K209" s="60" t="n"/>
      <c r="L209" s="60" t="n"/>
      <c r="M209" s="60" t="n"/>
      <c r="N209" s="60" t="n"/>
      <c r="O209" s="60" t="n"/>
      <c r="P209" s="60" t="n"/>
      <c r="Q209" s="129" t="n"/>
    </row>
    <row r="210" ht="16.5" customHeight="1">
      <c r="A210" s="37">
        <f>IF(G210&lt;&gt;"",1+MAX($A$7:A209),"")</f>
        <v/>
      </c>
      <c r="B210" s="38" t="n"/>
      <c r="C210" s="39" t="n"/>
      <c r="D210" s="40" t="n"/>
      <c r="E210" s="41" t="inlineStr">
        <is>
          <t>26 00 00</t>
        </is>
      </c>
      <c r="F210" s="41" t="inlineStr">
        <is>
          <t>ELECTRICAL</t>
        </is>
      </c>
      <c r="G210" s="39" t="n"/>
      <c r="H210" s="39" t="n"/>
      <c r="I210" s="39" t="n"/>
      <c r="J210" s="39" t="n"/>
      <c r="K210" s="39" t="n"/>
      <c r="L210" s="39" t="n"/>
      <c r="M210" s="39" t="n"/>
      <c r="N210" s="39" t="n"/>
      <c r="O210" s="39" t="n"/>
      <c r="P210" s="42" t="n"/>
      <c r="Q210" s="43" t="n"/>
    </row>
    <row r="211" ht="16.5" customHeight="1">
      <c r="A211" s="37">
        <f>IF(G211&lt;&gt;"",1+MAX($A$7:A210),"")</f>
        <v/>
      </c>
      <c r="B211" s="44" t="n"/>
      <c r="C211" s="44" t="n"/>
      <c r="D211" s="45" t="n"/>
      <c r="E211" s="62" t="n"/>
      <c r="F211" s="63" t="inlineStr">
        <is>
          <t>EQUIPMENT CONNECTIONS</t>
        </is>
      </c>
      <c r="G211" s="64" t="n"/>
      <c r="H211" s="47" t="n"/>
      <c r="I211" s="123" t="n"/>
      <c r="J211" s="49" t="n"/>
      <c r="K211" s="49" t="n"/>
      <c r="L211" s="49" t="n"/>
      <c r="M211" s="49" t="n"/>
      <c r="N211" s="125" t="n"/>
      <c r="O211" s="125" t="n"/>
      <c r="P211" s="126" t="n"/>
      <c r="Q211" s="43" t="n"/>
    </row>
    <row r="212" ht="47.25" customHeight="1">
      <c r="A212" s="37">
        <f>IF(G212&lt;&gt;"",1+MAX($A$7:A211),"")</f>
        <v/>
      </c>
      <c r="B212" s="44" t="inlineStr">
        <is>
          <t>E3</t>
        </is>
      </c>
      <c r="C212" s="44" t="inlineStr">
        <is>
          <t>M2.0</t>
        </is>
      </c>
      <c r="D212" s="45" t="n"/>
      <c r="E212" s="45" t="n"/>
      <c r="F212" s="46" t="inlineStr">
        <is>
          <t>AC-1: RTU Electrical Connection
Volt: 480, Phase: 3
FLA / MCA / MOCP: 21.0 / 23 / 25</t>
        </is>
      </c>
      <c r="G212" s="44" t="n">
        <v>1</v>
      </c>
      <c r="H212" s="47" t="n">
        <v>0</v>
      </c>
      <c r="I212" s="123">
        <f>G212*(1+H212)</f>
        <v/>
      </c>
      <c r="J212" s="49" t="inlineStr">
        <is>
          <t>EA</t>
        </is>
      </c>
      <c r="K212" s="124" t="n">
        <v>0</v>
      </c>
      <c r="L212" s="124" t="n">
        <v>0</v>
      </c>
      <c r="M212" s="125">
        <f>K212*I212</f>
        <v/>
      </c>
      <c r="N212" s="125">
        <f>L212*I212</f>
        <v/>
      </c>
      <c r="O212" s="125">
        <f>L212+K212</f>
        <v/>
      </c>
      <c r="P212" s="126">
        <f>O212*I212</f>
        <v/>
      </c>
      <c r="Q212" s="43" t="n"/>
    </row>
    <row r="213" ht="47.25" customHeight="1">
      <c r="A213" s="37">
        <f>IF(G213&lt;&gt;"",1+MAX($A$7:A212),"")</f>
        <v/>
      </c>
      <c r="B213" s="44" t="inlineStr">
        <is>
          <t>E3</t>
        </is>
      </c>
      <c r="C213" s="44" t="inlineStr">
        <is>
          <t>M2.0</t>
        </is>
      </c>
      <c r="D213" s="45" t="n"/>
      <c r="E213" s="45" t="n"/>
      <c r="F213" s="46" t="inlineStr">
        <is>
          <t>AC-2: RTU Electrical Connection
Volt: 480, Phase: 3
FLA / MCA / MOCP: 11.5 / 12 / 15</t>
        </is>
      </c>
      <c r="G213" s="44" t="n">
        <v>1</v>
      </c>
      <c r="H213" s="47" t="n">
        <v>0</v>
      </c>
      <c r="I213" s="123">
        <f>G213*(1+H213)</f>
        <v/>
      </c>
      <c r="J213" s="49" t="inlineStr">
        <is>
          <t>EA</t>
        </is>
      </c>
      <c r="K213" s="124" t="n">
        <v>0</v>
      </c>
      <c r="L213" s="124" t="n">
        <v>0</v>
      </c>
      <c r="M213" s="125">
        <f>K213*I213</f>
        <v/>
      </c>
      <c r="N213" s="125">
        <f>L213*I213</f>
        <v/>
      </c>
      <c r="O213" s="125">
        <f>L213+K213</f>
        <v/>
      </c>
      <c r="P213" s="126">
        <f>O213*I213</f>
        <v/>
      </c>
      <c r="Q213" s="43" t="n"/>
    </row>
    <row r="214" ht="47.25" customHeight="1">
      <c r="A214" s="37">
        <f>IF(G214&lt;&gt;"",1+MAX($A$7:A213),"")</f>
        <v/>
      </c>
      <c r="B214" s="44" t="inlineStr">
        <is>
          <t>E3</t>
        </is>
      </c>
      <c r="C214" s="44" t="inlineStr">
        <is>
          <t>M2.0</t>
        </is>
      </c>
      <c r="D214" s="45" t="n"/>
      <c r="E214" s="45" t="n"/>
      <c r="F214" s="46" t="inlineStr">
        <is>
          <t>AC-3: RTU Electrical Connection
Volt: 480, Phase: 3
FLA / MCA / MOCP: 32.6 / 35 / 40</t>
        </is>
      </c>
      <c r="G214" s="44" t="n">
        <v>1</v>
      </c>
      <c r="H214" s="47" t="n">
        <v>0</v>
      </c>
      <c r="I214" s="123">
        <f>G214*(1+H214)</f>
        <v/>
      </c>
      <c r="J214" s="49" t="inlineStr">
        <is>
          <t>EA</t>
        </is>
      </c>
      <c r="K214" s="124" t="n">
        <v>0</v>
      </c>
      <c r="L214" s="124" t="n">
        <v>0</v>
      </c>
      <c r="M214" s="125">
        <f>K214*I214</f>
        <v/>
      </c>
      <c r="N214" s="125">
        <f>L214*I214</f>
        <v/>
      </c>
      <c r="O214" s="125">
        <f>L214+K214</f>
        <v/>
      </c>
      <c r="P214" s="126">
        <f>O214*I214</f>
        <v/>
      </c>
      <c r="Q214" s="43" t="n"/>
    </row>
    <row r="215" ht="47.25" customHeight="1">
      <c r="A215" s="37">
        <f>IF(G215&lt;&gt;"",1+MAX($A$7:A214),"")</f>
        <v/>
      </c>
      <c r="B215" s="44" t="inlineStr">
        <is>
          <t>E3</t>
        </is>
      </c>
      <c r="C215" s="44" t="inlineStr">
        <is>
          <t>M2.0</t>
        </is>
      </c>
      <c r="D215" s="45" t="n"/>
      <c r="E215" s="45" t="n"/>
      <c r="F215" s="46" t="inlineStr">
        <is>
          <t>AC-4: RTU Electrical Connection
Volt: 480, Phase: 3
FLA / MCA / MOCP: 21.4 / 24 / 25</t>
        </is>
      </c>
      <c r="G215" s="44" t="n">
        <v>1</v>
      </c>
      <c r="H215" s="47" t="n">
        <v>0</v>
      </c>
      <c r="I215" s="123">
        <f>G215*(1+H215)</f>
        <v/>
      </c>
      <c r="J215" s="49" t="inlineStr">
        <is>
          <t>EA</t>
        </is>
      </c>
      <c r="K215" s="124" t="n">
        <v>0</v>
      </c>
      <c r="L215" s="124" t="n">
        <v>0</v>
      </c>
      <c r="M215" s="125">
        <f>K215*I215</f>
        <v/>
      </c>
      <c r="N215" s="125">
        <f>L215*I215</f>
        <v/>
      </c>
      <c r="O215" s="125">
        <f>L215+K215</f>
        <v/>
      </c>
      <c r="P215" s="126">
        <f>O215*I215</f>
        <v/>
      </c>
      <c r="Q215" s="43" t="n"/>
    </row>
    <row r="216" ht="47.25" customHeight="1">
      <c r="A216" s="37">
        <f>IF(G216&lt;&gt;"",1+MAX($A$7:A215),"")</f>
        <v/>
      </c>
      <c r="B216" s="44" t="inlineStr">
        <is>
          <t>E3</t>
        </is>
      </c>
      <c r="C216" s="44" t="inlineStr">
        <is>
          <t>M2.0</t>
        </is>
      </c>
      <c r="D216" s="45" t="n"/>
      <c r="E216" s="45" t="n"/>
      <c r="F216" s="46" t="inlineStr">
        <is>
          <t>AC-5: RTU Electrical Connection
Volt: 480, Phase: 3
FLA / MCA / MOCP: 32.6 / 35 / 40</t>
        </is>
      </c>
      <c r="G216" s="44" t="n">
        <v>1</v>
      </c>
      <c r="H216" s="47" t="n">
        <v>0</v>
      </c>
      <c r="I216" s="123">
        <f>G216*(1+H216)</f>
        <v/>
      </c>
      <c r="J216" s="49" t="inlineStr">
        <is>
          <t>EA</t>
        </is>
      </c>
      <c r="K216" s="124" t="n">
        <v>0</v>
      </c>
      <c r="L216" s="124" t="n">
        <v>0</v>
      </c>
      <c r="M216" s="125">
        <f>K216*I216</f>
        <v/>
      </c>
      <c r="N216" s="125">
        <f>L216*I216</f>
        <v/>
      </c>
      <c r="O216" s="125">
        <f>L216+K216</f>
        <v/>
      </c>
      <c r="P216" s="126">
        <f>O216*I216</f>
        <v/>
      </c>
      <c r="Q216" s="43" t="n"/>
    </row>
    <row r="217" ht="47.25" customHeight="1">
      <c r="A217" s="37">
        <f>IF(G217&lt;&gt;"",1+MAX($A$7:A216),"")</f>
        <v/>
      </c>
      <c r="B217" s="44" t="inlineStr">
        <is>
          <t>E3</t>
        </is>
      </c>
      <c r="C217" s="44" t="inlineStr">
        <is>
          <t>M2.0</t>
        </is>
      </c>
      <c r="D217" s="45" t="n"/>
      <c r="E217" s="45" t="n"/>
      <c r="F217" s="46" t="inlineStr">
        <is>
          <t>AC-6: RTU Electrical Connection
Volt: 480, Phase: 3
FLA / MCA / MOCP: 32.6 / 35 / 40</t>
        </is>
      </c>
      <c r="G217" s="44" t="n">
        <v>1</v>
      </c>
      <c r="H217" s="47" t="n">
        <v>0</v>
      </c>
      <c r="I217" s="123">
        <f>G217*(1+H217)</f>
        <v/>
      </c>
      <c r="J217" s="49" t="inlineStr">
        <is>
          <t>EA</t>
        </is>
      </c>
      <c r="K217" s="124" t="n">
        <v>0</v>
      </c>
      <c r="L217" s="124" t="n">
        <v>0</v>
      </c>
      <c r="M217" s="125">
        <f>K217*I217</f>
        <v/>
      </c>
      <c r="N217" s="125">
        <f>L217*I217</f>
        <v/>
      </c>
      <c r="O217" s="125">
        <f>L217+K217</f>
        <v/>
      </c>
      <c r="P217" s="126">
        <f>O217*I217</f>
        <v/>
      </c>
      <c r="Q217" s="43" t="n"/>
    </row>
    <row r="218" ht="47.25" customHeight="1">
      <c r="A218" s="37">
        <f>IF(G218&lt;&gt;"",1+MAX($A$7:A217),"")</f>
        <v/>
      </c>
      <c r="B218" s="44" t="inlineStr">
        <is>
          <t>E3</t>
        </is>
      </c>
      <c r="C218" s="44" t="inlineStr">
        <is>
          <t>M2.0</t>
        </is>
      </c>
      <c r="D218" s="45" t="n"/>
      <c r="E218" s="45" t="n"/>
      <c r="F218" s="46" t="inlineStr">
        <is>
          <t>AC-7: RTU Electrical Connection
Volt: 480, Phase: 3
FLA / MCA / MOCP: 32.6 / 35 / 40</t>
        </is>
      </c>
      <c r="G218" s="44" t="n">
        <v>1</v>
      </c>
      <c r="H218" s="47" t="n">
        <v>0</v>
      </c>
      <c r="I218" s="123">
        <f>G218*(1+H218)</f>
        <v/>
      </c>
      <c r="J218" s="49" t="inlineStr">
        <is>
          <t>EA</t>
        </is>
      </c>
      <c r="K218" s="124" t="n">
        <v>0</v>
      </c>
      <c r="L218" s="124" t="n">
        <v>0</v>
      </c>
      <c r="M218" s="125">
        <f>K218*I218</f>
        <v/>
      </c>
      <c r="N218" s="125">
        <f>L218*I218</f>
        <v/>
      </c>
      <c r="O218" s="125">
        <f>L218+K218</f>
        <v/>
      </c>
      <c r="P218" s="126">
        <f>O218*I218</f>
        <v/>
      </c>
      <c r="Q218" s="43" t="n"/>
    </row>
    <row r="219" ht="47.25" customHeight="1">
      <c r="A219" s="37">
        <f>IF(G219&lt;&gt;"",1+MAX($A$7:A218),"")</f>
        <v/>
      </c>
      <c r="B219" s="44" t="inlineStr">
        <is>
          <t>E3</t>
        </is>
      </c>
      <c r="C219" s="44" t="inlineStr">
        <is>
          <t>M2.0</t>
        </is>
      </c>
      <c r="D219" s="45" t="n"/>
      <c r="E219" s="45" t="n"/>
      <c r="F219" s="46" t="inlineStr">
        <is>
          <t>AC-8: RTU Electrical Connection
Volt: 480, Phase: 3
FLA / MCA / MOCP: 14.1 / 17 / 25</t>
        </is>
      </c>
      <c r="G219" s="44" t="n">
        <v>1</v>
      </c>
      <c r="H219" s="47" t="n">
        <v>0</v>
      </c>
      <c r="I219" s="123">
        <f>G219*(1+H219)</f>
        <v/>
      </c>
      <c r="J219" s="49" t="inlineStr">
        <is>
          <t>EA</t>
        </is>
      </c>
      <c r="K219" s="124" t="n">
        <v>0</v>
      </c>
      <c r="L219" s="124" t="n">
        <v>0</v>
      </c>
      <c r="M219" s="125">
        <f>K219*I219</f>
        <v/>
      </c>
      <c r="N219" s="125">
        <f>L219*I219</f>
        <v/>
      </c>
      <c r="O219" s="125">
        <f>L219+K219</f>
        <v/>
      </c>
      <c r="P219" s="126">
        <f>O219*I219</f>
        <v/>
      </c>
      <c r="Q219" s="43" t="n"/>
    </row>
    <row r="220" ht="31.5" customHeight="1">
      <c r="A220" s="37">
        <f>IF(G220&lt;&gt;"",1+MAX($A$7:A219),"")</f>
        <v/>
      </c>
      <c r="B220" s="44" t="inlineStr">
        <is>
          <t>E3</t>
        </is>
      </c>
      <c r="C220" s="44" t="inlineStr">
        <is>
          <t>M2.0</t>
        </is>
      </c>
      <c r="D220" s="45" t="n"/>
      <c r="E220" s="45" t="n"/>
      <c r="F220" s="46" t="inlineStr">
        <is>
          <t>UH-1: Unit Heater Connection
Volt: 120, Phase: 1</t>
        </is>
      </c>
      <c r="G220" s="44" t="n">
        <v>1</v>
      </c>
      <c r="H220" s="47" t="n">
        <v>0</v>
      </c>
      <c r="I220" s="123">
        <f>G220*(1+H220)</f>
        <v/>
      </c>
      <c r="J220" s="49" t="inlineStr">
        <is>
          <t>EA</t>
        </is>
      </c>
      <c r="K220" s="124" t="n">
        <v>0</v>
      </c>
      <c r="L220" s="124" t="n">
        <v>0</v>
      </c>
      <c r="M220" s="125">
        <f>K220*I220</f>
        <v/>
      </c>
      <c r="N220" s="125">
        <f>L220*I220</f>
        <v/>
      </c>
      <c r="O220" s="125">
        <f>L220+K220</f>
        <v/>
      </c>
      <c r="P220" s="126">
        <f>O220*I220</f>
        <v/>
      </c>
      <c r="Q220" s="43" t="n"/>
    </row>
    <row r="221" ht="47.25" customHeight="1">
      <c r="A221" s="37">
        <f>IF(G221&lt;&gt;"",1+MAX($A$7:A220),"")</f>
        <v/>
      </c>
      <c r="B221" s="44" t="inlineStr">
        <is>
          <t>E3</t>
        </is>
      </c>
      <c r="C221" s="44" t="inlineStr">
        <is>
          <t>M2.0</t>
        </is>
      </c>
      <c r="D221" s="45" t="n"/>
      <c r="E221" s="45" t="n"/>
      <c r="F221" s="46" t="inlineStr">
        <is>
          <t>EF-1: Exhaust Fan Connection
Volt: 120, Phase: 1
With Disconnect Switch</t>
        </is>
      </c>
      <c r="G221" s="44" t="n">
        <v>2</v>
      </c>
      <c r="H221" s="47" t="n">
        <v>0</v>
      </c>
      <c r="I221" s="123">
        <f>G221*(1+H221)</f>
        <v/>
      </c>
      <c r="J221" s="49" t="inlineStr">
        <is>
          <t>EA</t>
        </is>
      </c>
      <c r="K221" s="124" t="n">
        <v>0</v>
      </c>
      <c r="L221" s="124" t="n">
        <v>0</v>
      </c>
      <c r="M221" s="125">
        <f>K221*I221</f>
        <v/>
      </c>
      <c r="N221" s="125">
        <f>L221*I221</f>
        <v/>
      </c>
      <c r="O221" s="125">
        <f>L221+K221</f>
        <v/>
      </c>
      <c r="P221" s="126">
        <f>O221*I221</f>
        <v/>
      </c>
      <c r="Q221" s="43" t="n"/>
    </row>
    <row r="222" ht="47.25" customHeight="1">
      <c r="A222" s="37">
        <f>IF(G222&lt;&gt;"",1+MAX($A$7:A221),"")</f>
        <v/>
      </c>
      <c r="B222" s="44" t="inlineStr">
        <is>
          <t>E3</t>
        </is>
      </c>
      <c r="C222" s="44" t="inlineStr">
        <is>
          <t>M2.0</t>
        </is>
      </c>
      <c r="D222" s="45" t="n"/>
      <c r="E222" s="45" t="n"/>
      <c r="F222" s="46" t="inlineStr">
        <is>
          <t>EF-2: Exhaust Fan Connection
Volt: 120, Phase: 1
With Disconnect Switch</t>
        </is>
      </c>
      <c r="G222" s="44" t="n">
        <v>1</v>
      </c>
      <c r="H222" s="47" t="n">
        <v>0</v>
      </c>
      <c r="I222" s="123">
        <f>G222*(1+H222)</f>
        <v/>
      </c>
      <c r="J222" s="49" t="inlineStr">
        <is>
          <t>EA</t>
        </is>
      </c>
      <c r="K222" s="124" t="n">
        <v>0</v>
      </c>
      <c r="L222" s="124" t="n">
        <v>0</v>
      </c>
      <c r="M222" s="125">
        <f>K222*I222</f>
        <v/>
      </c>
      <c r="N222" s="125">
        <f>L222*I222</f>
        <v/>
      </c>
      <c r="O222" s="125">
        <f>L222+K222</f>
        <v/>
      </c>
      <c r="P222" s="126">
        <f>O222*I222</f>
        <v/>
      </c>
      <c r="Q222" s="43" t="n"/>
    </row>
    <row r="223" ht="47.25" customHeight="1">
      <c r="A223" s="37">
        <f>IF(G223&lt;&gt;"",1+MAX($A$7:A222),"")</f>
        <v/>
      </c>
      <c r="B223" s="44" t="inlineStr">
        <is>
          <t>E3</t>
        </is>
      </c>
      <c r="C223" s="44" t="inlineStr">
        <is>
          <t>M2.0</t>
        </is>
      </c>
      <c r="D223" s="45" t="n"/>
      <c r="E223" s="45" t="n"/>
      <c r="F223" s="46" t="inlineStr">
        <is>
          <t>EF-3: Exhaust Fan Connection
Volt: 120, Phase: 1
With Disconnect Switch</t>
        </is>
      </c>
      <c r="G223" s="44" t="n">
        <v>1</v>
      </c>
      <c r="H223" s="47" t="n">
        <v>0</v>
      </c>
      <c r="I223" s="123">
        <f>G223*(1+H223)</f>
        <v/>
      </c>
      <c r="J223" s="49" t="inlineStr">
        <is>
          <t>EA</t>
        </is>
      </c>
      <c r="K223" s="124" t="n">
        <v>0</v>
      </c>
      <c r="L223" s="124" t="n">
        <v>0</v>
      </c>
      <c r="M223" s="125">
        <f>K223*I223</f>
        <v/>
      </c>
      <c r="N223" s="125">
        <f>L223*I223</f>
        <v/>
      </c>
      <c r="O223" s="125">
        <f>L223+K223</f>
        <v/>
      </c>
      <c r="P223" s="126">
        <f>O223*I223</f>
        <v/>
      </c>
      <c r="Q223" s="43" t="n"/>
    </row>
    <row r="224" ht="47.25" customHeight="1">
      <c r="A224" s="37">
        <f>IF(G224&lt;&gt;"",1+MAX($A$7:A223),"")</f>
        <v/>
      </c>
      <c r="B224" s="44" t="inlineStr">
        <is>
          <t>E3</t>
        </is>
      </c>
      <c r="C224" s="44" t="inlineStr">
        <is>
          <t>M2.0</t>
        </is>
      </c>
      <c r="D224" s="45" t="n"/>
      <c r="E224" s="45" t="n"/>
      <c r="F224" s="46" t="inlineStr">
        <is>
          <t>EF-4: Exhaust Fan Connection
Volt: 120, Phase: 1
With Disconnect Switch</t>
        </is>
      </c>
      <c r="G224" s="44" t="n">
        <v>1</v>
      </c>
      <c r="H224" s="47" t="n">
        <v>0</v>
      </c>
      <c r="I224" s="123">
        <f>G224*(1+H224)</f>
        <v/>
      </c>
      <c r="J224" s="49" t="inlineStr">
        <is>
          <t>EA</t>
        </is>
      </c>
      <c r="K224" s="124" t="n">
        <v>0</v>
      </c>
      <c r="L224" s="124" t="n">
        <v>0</v>
      </c>
      <c r="M224" s="125">
        <f>K224*I224</f>
        <v/>
      </c>
      <c r="N224" s="125">
        <f>L224*I224</f>
        <v/>
      </c>
      <c r="O224" s="125">
        <f>L224+K224</f>
        <v/>
      </c>
      <c r="P224" s="126">
        <f>O224*I224</f>
        <v/>
      </c>
      <c r="Q224" s="43" t="n"/>
    </row>
    <row r="225" ht="47.25" customHeight="1">
      <c r="A225" s="37">
        <f>IF(G225&lt;&gt;"",1+MAX($A$7:A224),"")</f>
        <v/>
      </c>
      <c r="B225" s="44" t="inlineStr">
        <is>
          <t>P2</t>
        </is>
      </c>
      <c r="C225" s="44" t="inlineStr">
        <is>
          <t>P2</t>
        </is>
      </c>
      <c r="D225" s="45" t="n"/>
      <c r="E225" s="45" t="n"/>
      <c r="F225" s="46" t="inlineStr">
        <is>
          <t>HW-1: Water Heater Connection
Volt: 208, Phase: 1
4.0 KW</t>
        </is>
      </c>
      <c r="G225" s="44" t="n">
        <v>1</v>
      </c>
      <c r="H225" s="47" t="n">
        <v>0</v>
      </c>
      <c r="I225" s="123">
        <f>G225*(1+H225)</f>
        <v/>
      </c>
      <c r="J225" s="49" t="inlineStr">
        <is>
          <t>EA</t>
        </is>
      </c>
      <c r="K225" s="124" t="n">
        <v>0</v>
      </c>
      <c r="L225" s="124" t="n">
        <v>0</v>
      </c>
      <c r="M225" s="125">
        <f>K225*I225</f>
        <v/>
      </c>
      <c r="N225" s="125">
        <f>L225*I225</f>
        <v/>
      </c>
      <c r="O225" s="125">
        <f>L225+K225</f>
        <v/>
      </c>
      <c r="P225" s="126">
        <f>O225*I225</f>
        <v/>
      </c>
      <c r="Q225" s="43" t="n"/>
    </row>
    <row r="226" ht="31.5" customHeight="1">
      <c r="A226" s="37">
        <f>IF(G226&lt;&gt;"",1+MAX($A$7:A225),"")</f>
        <v/>
      </c>
      <c r="B226" s="44" t="inlineStr">
        <is>
          <t>P2</t>
        </is>
      </c>
      <c r="C226" s="44" t="inlineStr">
        <is>
          <t>P2</t>
        </is>
      </c>
      <c r="D226" s="45" t="n"/>
      <c r="E226" s="45" t="n"/>
      <c r="F226" s="46" t="inlineStr">
        <is>
          <t>PP-1: Pump Connection
Volt: 120, Phase: 1</t>
        </is>
      </c>
      <c r="G226" s="44" t="n">
        <v>1</v>
      </c>
      <c r="H226" s="47" t="n">
        <v>0</v>
      </c>
      <c r="I226" s="123">
        <f>G226*(1+H226)</f>
        <v/>
      </c>
      <c r="J226" s="49" t="inlineStr">
        <is>
          <t>EA</t>
        </is>
      </c>
      <c r="K226" s="124" t="n">
        <v>0</v>
      </c>
      <c r="L226" s="124" t="n">
        <v>0</v>
      </c>
      <c r="M226" s="125">
        <f>K226*I226</f>
        <v/>
      </c>
      <c r="N226" s="125">
        <f>L226*I226</f>
        <v/>
      </c>
      <c r="O226" s="125">
        <f>L226+K226</f>
        <v/>
      </c>
      <c r="P226" s="126">
        <f>O226*I226</f>
        <v/>
      </c>
      <c r="Q226" s="43" t="n"/>
    </row>
    <row r="227">
      <c r="A227" s="37">
        <f>IF(G227&lt;&gt;"",1+MAX($A$7:A226),"")</f>
        <v/>
      </c>
      <c r="B227" s="44" t="n"/>
      <c r="C227" s="44" t="n"/>
      <c r="D227" s="45" t="n"/>
      <c r="E227" s="45" t="n"/>
      <c r="F227" s="46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3" t="n"/>
    </row>
    <row r="228" ht="16.5" customHeight="1">
      <c r="A228" s="37">
        <f>IF(G228&lt;&gt;"",1+MAX($A$7:A227),"")</f>
        <v/>
      </c>
      <c r="B228" s="44" t="n"/>
      <c r="C228" s="44" t="n"/>
      <c r="D228" s="45" t="n"/>
      <c r="E228" s="62" t="n"/>
      <c r="F228" s="63" t="inlineStr">
        <is>
          <t>LIGHTING</t>
        </is>
      </c>
      <c r="G228" s="64" t="n"/>
      <c r="H228" s="47" t="n"/>
      <c r="I228" s="123" t="n"/>
      <c r="J228" s="49" t="n"/>
      <c r="K228" s="49" t="n"/>
      <c r="L228" s="49" t="n"/>
      <c r="M228" s="49" t="n"/>
      <c r="N228" s="125" t="n"/>
      <c r="O228" s="125" t="n"/>
      <c r="P228" s="126" t="n"/>
      <c r="Q228" s="43" t="n"/>
    </row>
    <row r="229" ht="47.25" customHeight="1">
      <c r="A229" s="37">
        <f>IF(G229&lt;&gt;"",1+MAX($A$7:A228),"")</f>
        <v/>
      </c>
      <c r="B229" s="44" t="inlineStr">
        <is>
          <t>E1</t>
        </is>
      </c>
      <c r="C229" s="44" t="inlineStr">
        <is>
          <t>E4</t>
        </is>
      </c>
      <c r="D229" s="45" t="n"/>
      <c r="E229" s="45" t="n"/>
      <c r="F229" s="46" t="inlineStr">
        <is>
          <t>Light Type A: 2'X4' LED Troffer
Manufacturer: Metalux
Recessed Grid, 0-10V Dimming</t>
        </is>
      </c>
      <c r="G229" s="44">
        <f>4+12</f>
        <v/>
      </c>
      <c r="H229" s="47" t="n">
        <v>0</v>
      </c>
      <c r="I229" s="123">
        <f>G229*(1+H229)</f>
        <v/>
      </c>
      <c r="J229" s="49" t="inlineStr">
        <is>
          <t>EA</t>
        </is>
      </c>
      <c r="K229" s="124" t="n">
        <v>0</v>
      </c>
      <c r="L229" s="124" t="n">
        <v>0</v>
      </c>
      <c r="M229" s="125">
        <f>K229*I229</f>
        <v/>
      </c>
      <c r="N229" s="125">
        <f>L229*I229</f>
        <v/>
      </c>
      <c r="O229" s="125">
        <f>L229+K229</f>
        <v/>
      </c>
      <c r="P229" s="126">
        <f>O229*I229</f>
        <v/>
      </c>
      <c r="Q229" s="43" t="n"/>
    </row>
    <row r="230" ht="47.25" customHeight="1">
      <c r="A230" s="37">
        <f>IF(G230&lt;&gt;"",1+MAX($A$7:A229),"")</f>
        <v/>
      </c>
      <c r="B230" s="44" t="inlineStr">
        <is>
          <t>E1</t>
        </is>
      </c>
      <c r="C230" s="44" t="inlineStr">
        <is>
          <t>E4</t>
        </is>
      </c>
      <c r="D230" s="45" t="n"/>
      <c r="E230" s="45" t="n"/>
      <c r="F230" s="46" t="inlineStr">
        <is>
          <t>Light Type AA: 8' LED Strip
Manufacturer: Metalux
Sales Area, 0-10V Dimming</t>
        </is>
      </c>
      <c r="G230" s="44">
        <f>48+42+42+38</f>
        <v/>
      </c>
      <c r="H230" s="47" t="n">
        <v>0</v>
      </c>
      <c r="I230" s="123">
        <f>G230*(1+H230)</f>
        <v/>
      </c>
      <c r="J230" s="49" t="inlineStr">
        <is>
          <t>EA</t>
        </is>
      </c>
      <c r="K230" s="124" t="n">
        <v>0</v>
      </c>
      <c r="L230" s="124" t="n">
        <v>0</v>
      </c>
      <c r="M230" s="125">
        <f>K230*I230</f>
        <v/>
      </c>
      <c r="N230" s="125">
        <f>L230*I230</f>
        <v/>
      </c>
      <c r="O230" s="125">
        <f>L230+K230</f>
        <v/>
      </c>
      <c r="P230" s="126">
        <f>O230*I230</f>
        <v/>
      </c>
      <c r="Q230" s="43" t="n"/>
    </row>
    <row r="231" ht="47.25" customHeight="1">
      <c r="A231" s="37">
        <f>IF(G231&lt;&gt;"",1+MAX($A$7:A230),"")</f>
        <v/>
      </c>
      <c r="B231" s="44" t="inlineStr">
        <is>
          <t>E1</t>
        </is>
      </c>
      <c r="C231" s="44" t="inlineStr">
        <is>
          <t>E4</t>
        </is>
      </c>
      <c r="D231" s="45" t="n"/>
      <c r="E231" s="45" t="n"/>
      <c r="F231" s="46" t="inlineStr">
        <is>
          <t>Light Type B: 2'X4' LED Troffer
Manufacturer: Metalux
Recessed Grid, With Emergency Battery</t>
        </is>
      </c>
      <c r="G231" s="44" t="n">
        <v>6</v>
      </c>
      <c r="H231" s="47" t="n">
        <v>0</v>
      </c>
      <c r="I231" s="123">
        <f>G231*(1+H231)</f>
        <v/>
      </c>
      <c r="J231" s="49" t="inlineStr">
        <is>
          <t>EA</t>
        </is>
      </c>
      <c r="K231" s="124" t="n">
        <v>0</v>
      </c>
      <c r="L231" s="124" t="n">
        <v>0</v>
      </c>
      <c r="M231" s="125">
        <f>K231*I231</f>
        <v/>
      </c>
      <c r="N231" s="125">
        <f>L231*I231</f>
        <v/>
      </c>
      <c r="O231" s="125">
        <f>L231+K231</f>
        <v/>
      </c>
      <c r="P231" s="126">
        <f>O231*I231</f>
        <v/>
      </c>
      <c r="Q231" s="43" t="n"/>
    </row>
    <row r="232" ht="47.25" customHeight="1">
      <c r="A232" s="37">
        <f>IF(G232&lt;&gt;"",1+MAX($A$7:A231),"")</f>
        <v/>
      </c>
      <c r="B232" s="44" t="inlineStr">
        <is>
          <t>E1</t>
        </is>
      </c>
      <c r="C232" s="44" t="inlineStr">
        <is>
          <t>E4</t>
        </is>
      </c>
      <c r="D232" s="45" t="n"/>
      <c r="E232" s="45" t="n"/>
      <c r="F232" s="46" t="inlineStr">
        <is>
          <t>Light Type BB: 8' LED Strip
Manufacturer: Metalux
Sales Area, With Emergency Battery</t>
        </is>
      </c>
      <c r="G232" s="44" t="n">
        <v>120</v>
      </c>
      <c r="H232" s="47" t="n">
        <v>0</v>
      </c>
      <c r="I232" s="123">
        <f>G232*(1+H232)</f>
        <v/>
      </c>
      <c r="J232" s="49" t="inlineStr">
        <is>
          <t>EA</t>
        </is>
      </c>
      <c r="K232" s="124" t="n">
        <v>0</v>
      </c>
      <c r="L232" s="124" t="n">
        <v>0</v>
      </c>
      <c r="M232" s="125">
        <f>K232*I232</f>
        <v/>
      </c>
      <c r="N232" s="125">
        <f>L232*I232</f>
        <v/>
      </c>
      <c r="O232" s="125">
        <f>L232+K232</f>
        <v/>
      </c>
      <c r="P232" s="126">
        <f>O232*I232</f>
        <v/>
      </c>
      <c r="Q232" s="43" t="n"/>
    </row>
    <row r="233" ht="47.25" customHeight="1">
      <c r="A233" s="37">
        <f>IF(G233&lt;&gt;"",1+MAX($A$7:A232),"")</f>
        <v/>
      </c>
      <c r="B233" s="44" t="inlineStr">
        <is>
          <t>E1</t>
        </is>
      </c>
      <c r="C233" s="44" t="inlineStr">
        <is>
          <t>E4</t>
        </is>
      </c>
      <c r="D233" s="45" t="n"/>
      <c r="E233" s="45" t="n"/>
      <c r="F233" s="46" t="inlineStr">
        <is>
          <t>Light Type CC: 4' LED Strip
Manufacturer: Metalux
Sales Area, 0-10V Dimming</t>
        </is>
      </c>
      <c r="G233" s="44">
        <f>5+2</f>
        <v/>
      </c>
      <c r="H233" s="47" t="n">
        <v>0</v>
      </c>
      <c r="I233" s="123">
        <f>G233*(1+H233)</f>
        <v/>
      </c>
      <c r="J233" s="49" t="inlineStr">
        <is>
          <t>EA</t>
        </is>
      </c>
      <c r="K233" s="124" t="n">
        <v>0</v>
      </c>
      <c r="L233" s="124" t="n">
        <v>0</v>
      </c>
      <c r="M233" s="125">
        <f>K233*I233</f>
        <v/>
      </c>
      <c r="N233" s="125">
        <f>L233*I233</f>
        <v/>
      </c>
      <c r="O233" s="125">
        <f>L233+K233</f>
        <v/>
      </c>
      <c r="P233" s="126">
        <f>O233*I233</f>
        <v/>
      </c>
      <c r="Q233" s="43" t="n"/>
    </row>
    <row r="234" ht="47.25" customHeight="1">
      <c r="A234" s="37">
        <f>IF(G234&lt;&gt;"",1+MAX($A$7:A233),"")</f>
        <v/>
      </c>
      <c r="B234" s="44" t="inlineStr">
        <is>
          <t>E1</t>
        </is>
      </c>
      <c r="C234" s="44" t="inlineStr">
        <is>
          <t>E4</t>
        </is>
      </c>
      <c r="D234" s="45" t="n"/>
      <c r="E234" s="45" t="n"/>
      <c r="F234" s="46" t="inlineStr">
        <is>
          <t>Light Type GG: 2' LED Strip
Manufacturer: Metalux
Sales Area, 0-10V Dimming</t>
        </is>
      </c>
      <c r="G234" s="44" t="n">
        <v>1</v>
      </c>
      <c r="H234" s="47" t="n">
        <v>0</v>
      </c>
      <c r="I234" s="123">
        <f>G234*(1+H234)</f>
        <v/>
      </c>
      <c r="J234" s="49" t="inlineStr">
        <is>
          <t>EA</t>
        </is>
      </c>
      <c r="K234" s="124" t="n">
        <v>0</v>
      </c>
      <c r="L234" s="124" t="n">
        <v>0</v>
      </c>
      <c r="M234" s="125">
        <f>K234*I234</f>
        <v/>
      </c>
      <c r="N234" s="125">
        <f>L234*I234</f>
        <v/>
      </c>
      <c r="O234" s="125">
        <f>L234+K234</f>
        <v/>
      </c>
      <c r="P234" s="126">
        <f>O234*I234</f>
        <v/>
      </c>
      <c r="Q234" s="43" t="n"/>
    </row>
    <row r="235" ht="47.25" customHeight="1">
      <c r="A235" s="37">
        <f>IF(G235&lt;&gt;"",1+MAX($A$7:A234),"")</f>
        <v/>
      </c>
      <c r="B235" s="44" t="inlineStr">
        <is>
          <t>E1</t>
        </is>
      </c>
      <c r="C235" s="44" t="inlineStr">
        <is>
          <t>E4</t>
        </is>
      </c>
      <c r="D235" s="45" t="n"/>
      <c r="E235" s="45" t="n"/>
      <c r="F235" s="46" t="inlineStr">
        <is>
          <t>Light Type E: Exterior Wall Mounted LED Fixture
Manufacturer: Lumark
Wet Location</t>
        </is>
      </c>
      <c r="G235" s="44" t="n">
        <v>3</v>
      </c>
      <c r="H235" s="47" t="n">
        <v>0</v>
      </c>
      <c r="I235" s="123">
        <f>G235*(1+H235)</f>
        <v/>
      </c>
      <c r="J235" s="49" t="inlineStr">
        <is>
          <t>EA</t>
        </is>
      </c>
      <c r="K235" s="124" t="n">
        <v>0</v>
      </c>
      <c r="L235" s="124" t="n">
        <v>0</v>
      </c>
      <c r="M235" s="125">
        <f>K235*I235</f>
        <v/>
      </c>
      <c r="N235" s="125">
        <f>L235*I235</f>
        <v/>
      </c>
      <c r="O235" s="125">
        <f>L235+K235</f>
        <v/>
      </c>
      <c r="P235" s="126">
        <f>O235*I235</f>
        <v/>
      </c>
      <c r="Q235" s="43" t="n"/>
    </row>
    <row r="236" ht="47.25" customHeight="1">
      <c r="A236" s="37">
        <f>IF(G236&lt;&gt;"",1+MAX($A$7:A235),"")</f>
        <v/>
      </c>
      <c r="B236" s="44" t="inlineStr">
        <is>
          <t>E1</t>
        </is>
      </c>
      <c r="C236" s="44" t="inlineStr">
        <is>
          <t>E4</t>
        </is>
      </c>
      <c r="D236" s="45" t="n"/>
      <c r="E236" s="45" t="n"/>
      <c r="F236" s="46" t="inlineStr">
        <is>
          <t>Light Type F: 2'X4' LED Troffer
Manufacturer: Metalux
Flange For Hard Ceiling</t>
        </is>
      </c>
      <c r="G236" s="44">
        <f>9+11</f>
        <v/>
      </c>
      <c r="H236" s="47" t="n">
        <v>0</v>
      </c>
      <c r="I236" s="123">
        <f>G236*(1+H236)</f>
        <v/>
      </c>
      <c r="J236" s="49" t="inlineStr">
        <is>
          <t>EA</t>
        </is>
      </c>
      <c r="K236" s="124" t="n">
        <v>0</v>
      </c>
      <c r="L236" s="124" t="n">
        <v>0</v>
      </c>
      <c r="M236" s="125">
        <f>K236*I236</f>
        <v/>
      </c>
      <c r="N236" s="125">
        <f>L236*I236</f>
        <v/>
      </c>
      <c r="O236" s="125">
        <f>L236+K236</f>
        <v/>
      </c>
      <c r="P236" s="126">
        <f>O236*I236</f>
        <v/>
      </c>
      <c r="Q236" s="43" t="n"/>
    </row>
    <row r="237" ht="47.25" customHeight="1">
      <c r="A237" s="37">
        <f>IF(G237&lt;&gt;"",1+MAX($A$7:A236),"")</f>
        <v/>
      </c>
      <c r="B237" s="44" t="inlineStr">
        <is>
          <t>E1</t>
        </is>
      </c>
      <c r="C237" s="44" t="inlineStr">
        <is>
          <t>E4</t>
        </is>
      </c>
      <c r="D237" s="45" t="n"/>
      <c r="E237" s="45" t="n"/>
      <c r="F237" s="46" t="inlineStr">
        <is>
          <t>Light Type K: 8' LED Strip, Rigid Pendant
Manufacturer: Metalux
With Emergency Battery</t>
        </is>
      </c>
      <c r="G237" s="44" t="n">
        <v>33</v>
      </c>
      <c r="H237" s="47" t="n">
        <v>0</v>
      </c>
      <c r="I237" s="123">
        <f>G237*(1+H237)</f>
        <v/>
      </c>
      <c r="J237" s="49" t="inlineStr">
        <is>
          <t>EA</t>
        </is>
      </c>
      <c r="K237" s="124" t="n">
        <v>0</v>
      </c>
      <c r="L237" s="124" t="n">
        <v>0</v>
      </c>
      <c r="M237" s="125">
        <f>K237*I237</f>
        <v/>
      </c>
      <c r="N237" s="125">
        <f>L237*I237</f>
        <v/>
      </c>
      <c r="O237" s="125">
        <f>L237+K237</f>
        <v/>
      </c>
      <c r="P237" s="126">
        <f>O237*I237</f>
        <v/>
      </c>
      <c r="Q237" s="43" t="n"/>
    </row>
    <row r="238" ht="47.25" customHeight="1">
      <c r="A238" s="37">
        <f>IF(G238&lt;&gt;"",1+MAX($A$7:A237),"")</f>
        <v/>
      </c>
      <c r="B238" s="44" t="inlineStr">
        <is>
          <t>E1</t>
        </is>
      </c>
      <c r="C238" s="44" t="inlineStr">
        <is>
          <t>E4</t>
        </is>
      </c>
      <c r="D238" s="45" t="n"/>
      <c r="E238" s="45" t="n"/>
      <c r="F238" s="46" t="inlineStr">
        <is>
          <t>Light Type L: 8' Vaportite LED Strip
Manufacturer: Metalux
Wet Location</t>
        </is>
      </c>
      <c r="G238" s="44" t="n">
        <v>1</v>
      </c>
      <c r="H238" s="47" t="n">
        <v>0</v>
      </c>
      <c r="I238" s="123">
        <f>G238*(1+H238)</f>
        <v/>
      </c>
      <c r="J238" s="49" t="inlineStr">
        <is>
          <t>EA</t>
        </is>
      </c>
      <c r="K238" s="124" t="n">
        <v>0</v>
      </c>
      <c r="L238" s="124" t="n">
        <v>0</v>
      </c>
      <c r="M238" s="125">
        <f>K238*I238</f>
        <v/>
      </c>
      <c r="N238" s="125">
        <f>L238*I238</f>
        <v/>
      </c>
      <c r="O238" s="125">
        <f>L238+K238</f>
        <v/>
      </c>
      <c r="P238" s="126">
        <f>O238*I238</f>
        <v/>
      </c>
      <c r="Q238" s="43" t="n"/>
    </row>
    <row r="239" ht="47.25" customHeight="1">
      <c r="A239" s="37">
        <f>IF(G239&lt;&gt;"",1+MAX($A$7:A238),"")</f>
        <v/>
      </c>
      <c r="B239" s="44" t="inlineStr">
        <is>
          <t>E1</t>
        </is>
      </c>
      <c r="C239" s="44" t="inlineStr">
        <is>
          <t>E4</t>
        </is>
      </c>
      <c r="D239" s="45" t="n"/>
      <c r="E239" s="45" t="n"/>
      <c r="F239" s="46" t="inlineStr">
        <is>
          <t>Light Type L1: 8' Vaportite LED Strip
Manufacturer: Metalux
Wet Location, With Emergency Battery</t>
        </is>
      </c>
      <c r="G239" s="44" t="n">
        <v>1</v>
      </c>
      <c r="H239" s="47" t="n">
        <v>0</v>
      </c>
      <c r="I239" s="123">
        <f>G239*(1+H239)</f>
        <v/>
      </c>
      <c r="J239" s="49" t="inlineStr">
        <is>
          <t>EA</t>
        </is>
      </c>
      <c r="K239" s="124" t="n">
        <v>0</v>
      </c>
      <c r="L239" s="124" t="n">
        <v>0</v>
      </c>
      <c r="M239" s="125">
        <f>K239*I239</f>
        <v/>
      </c>
      <c r="N239" s="125">
        <f>L239*I239</f>
        <v/>
      </c>
      <c r="O239" s="125">
        <f>L239+K239</f>
        <v/>
      </c>
      <c r="P239" s="126">
        <f>O239*I239</f>
        <v/>
      </c>
      <c r="Q239" s="43" t="n"/>
    </row>
    <row r="240" ht="47.25" customHeight="1">
      <c r="A240" s="37">
        <f>IF(G240&lt;&gt;"",1+MAX($A$7:A239),"")</f>
        <v/>
      </c>
      <c r="B240" s="44" t="inlineStr">
        <is>
          <t>E1</t>
        </is>
      </c>
      <c r="C240" s="44" t="inlineStr">
        <is>
          <t>E4</t>
        </is>
      </c>
      <c r="D240" s="45" t="n"/>
      <c r="E240" s="45" t="n"/>
      <c r="F240" s="46" t="inlineStr">
        <is>
          <t>Light Type R: 8' LED Strip, Rigid Pendant
Manufacturer: Metalux
0-10V Dimming</t>
        </is>
      </c>
      <c r="G240" s="44" t="n">
        <v>17</v>
      </c>
      <c r="H240" s="47" t="n">
        <v>0</v>
      </c>
      <c r="I240" s="123">
        <f>G240*(1+H240)</f>
        <v/>
      </c>
      <c r="J240" s="49" t="inlineStr">
        <is>
          <t>EA</t>
        </is>
      </c>
      <c r="K240" s="124" t="n">
        <v>0</v>
      </c>
      <c r="L240" s="124" t="n">
        <v>0</v>
      </c>
      <c r="M240" s="125">
        <f>K240*I240</f>
        <v/>
      </c>
      <c r="N240" s="125">
        <f>L240*I240</f>
        <v/>
      </c>
      <c r="O240" s="125">
        <f>L240+K240</f>
        <v/>
      </c>
      <c r="P240" s="126">
        <f>O240*I240</f>
        <v/>
      </c>
      <c r="Q240" s="43" t="n"/>
    </row>
    <row r="241" ht="47.25" customHeight="1">
      <c r="A241" s="37">
        <f>IF(G241&lt;&gt;"",1+MAX($A$7:A240),"")</f>
        <v/>
      </c>
      <c r="B241" s="44" t="inlineStr">
        <is>
          <t>E1</t>
        </is>
      </c>
      <c r="C241" s="44" t="inlineStr">
        <is>
          <t>E4</t>
        </is>
      </c>
      <c r="D241" s="45" t="n"/>
      <c r="E241" s="45" t="n"/>
      <c r="F241" s="46" t="inlineStr">
        <is>
          <t>Light Type S: 2'X4' LED Troffer
Manufacturer: Metalux
Hard Ceiling Flange, With Emergency Battery</t>
        </is>
      </c>
      <c r="G241" s="44" t="n">
        <v>10</v>
      </c>
      <c r="H241" s="47" t="n">
        <v>0</v>
      </c>
      <c r="I241" s="123">
        <f>G241*(1+H241)</f>
        <v/>
      </c>
      <c r="J241" s="49" t="inlineStr">
        <is>
          <t>EA</t>
        </is>
      </c>
      <c r="K241" s="124" t="n">
        <v>0</v>
      </c>
      <c r="L241" s="124" t="n">
        <v>0</v>
      </c>
      <c r="M241" s="125">
        <f>K241*I241</f>
        <v/>
      </c>
      <c r="N241" s="125">
        <f>L241*I241</f>
        <v/>
      </c>
      <c r="O241" s="125">
        <f>L241+K241</f>
        <v/>
      </c>
      <c r="P241" s="126">
        <f>O241*I241</f>
        <v/>
      </c>
      <c r="Q241" s="43" t="n"/>
    </row>
    <row r="242" ht="47.25" customHeight="1">
      <c r="A242" s="37">
        <f>IF(G242&lt;&gt;"",1+MAX($A$7:A241),"")</f>
        <v/>
      </c>
      <c r="B242" s="44" t="inlineStr">
        <is>
          <t>E1</t>
        </is>
      </c>
      <c r="C242" s="44" t="inlineStr">
        <is>
          <t>E4</t>
        </is>
      </c>
      <c r="D242" s="45" t="n"/>
      <c r="E242" s="45" t="n"/>
      <c r="F242" s="46" t="inlineStr">
        <is>
          <t>Light Type V: 4' LED Strip
Manufacturer: Metalux
0-10V Dimming</t>
        </is>
      </c>
      <c r="G242" s="44" t="n">
        <v>3</v>
      </c>
      <c r="H242" s="47" t="n">
        <v>0</v>
      </c>
      <c r="I242" s="123">
        <f>G242*(1+H242)</f>
        <v/>
      </c>
      <c r="J242" s="49" t="inlineStr">
        <is>
          <t>EA</t>
        </is>
      </c>
      <c r="K242" s="124" t="n">
        <v>0</v>
      </c>
      <c r="L242" s="124" t="n">
        <v>0</v>
      </c>
      <c r="M242" s="125">
        <f>K242*I242</f>
        <v/>
      </c>
      <c r="N242" s="125">
        <f>L242*I242</f>
        <v/>
      </c>
      <c r="O242" s="125">
        <f>L242+K242</f>
        <v/>
      </c>
      <c r="P242" s="126">
        <f>O242*I242</f>
        <v/>
      </c>
      <c r="Q242" s="43" t="n"/>
    </row>
    <row r="243" ht="47.25" customHeight="1">
      <c r="A243" s="37">
        <f>IF(G243&lt;&gt;"",1+MAX($A$7:A242),"")</f>
        <v/>
      </c>
      <c r="B243" s="44" t="inlineStr">
        <is>
          <t>E1</t>
        </is>
      </c>
      <c r="C243" s="44" t="inlineStr">
        <is>
          <t>E4</t>
        </is>
      </c>
      <c r="D243" s="45" t="n"/>
      <c r="E243" s="45" t="n"/>
      <c r="F243" s="46" t="inlineStr">
        <is>
          <t>Exit Sign
Manufacturer: Sure-Lites
Self-Contained, Green Letters</t>
        </is>
      </c>
      <c r="G243" s="44" t="n">
        <v>8</v>
      </c>
      <c r="H243" s="47" t="n">
        <v>0</v>
      </c>
      <c r="I243" s="123">
        <f>G243*(1+H243)</f>
        <v/>
      </c>
      <c r="J243" s="49" t="inlineStr">
        <is>
          <t>EA</t>
        </is>
      </c>
      <c r="K243" s="124" t="n">
        <v>0</v>
      </c>
      <c r="L243" s="124" t="n">
        <v>0</v>
      </c>
      <c r="M243" s="125">
        <f>K243*I243</f>
        <v/>
      </c>
      <c r="N243" s="125">
        <f>L243*I243</f>
        <v/>
      </c>
      <c r="O243" s="125">
        <f>L243+K243</f>
        <v/>
      </c>
      <c r="P243" s="126">
        <f>O243*I243</f>
        <v/>
      </c>
      <c r="Q243" s="43" t="n"/>
    </row>
    <row r="244" ht="31.5" customHeight="1">
      <c r="A244" s="37">
        <f>IF(G244&lt;&gt;"",1+MAX($A$7:A243),"")</f>
        <v/>
      </c>
      <c r="B244" s="44" t="inlineStr">
        <is>
          <t>E1</t>
        </is>
      </c>
      <c r="C244" s="44" t="inlineStr">
        <is>
          <t>E4</t>
        </is>
      </c>
      <c r="D244" s="45" t="n"/>
      <c r="E244" s="45" t="n"/>
      <c r="F244" s="46" t="inlineStr">
        <is>
          <t>Emergency Lighting Battery Pack
And Night Light</t>
        </is>
      </c>
      <c r="G244" s="44" t="n">
        <v>5</v>
      </c>
      <c r="H244" s="47" t="n">
        <v>0</v>
      </c>
      <c r="I244" s="123">
        <f>G244*(1+H244)</f>
        <v/>
      </c>
      <c r="J244" s="49" t="inlineStr">
        <is>
          <t>EA</t>
        </is>
      </c>
      <c r="K244" s="124" t="n">
        <v>0</v>
      </c>
      <c r="L244" s="124" t="n">
        <v>0</v>
      </c>
      <c r="M244" s="125">
        <f>K244*I244</f>
        <v/>
      </c>
      <c r="N244" s="125">
        <f>L244*I244</f>
        <v/>
      </c>
      <c r="O244" s="125">
        <f>L244+K244</f>
        <v/>
      </c>
      <c r="P244" s="126">
        <f>O244*I244</f>
        <v/>
      </c>
      <c r="Q244" s="43" t="n"/>
    </row>
    <row r="245">
      <c r="A245" s="37">
        <f>IF(G245&lt;&gt;"",1+MAX($A$7:A244),"")</f>
        <v/>
      </c>
      <c r="B245" s="44" t="n"/>
      <c r="C245" s="44" t="n"/>
      <c r="D245" s="45" t="n"/>
      <c r="E245" s="45" t="n"/>
      <c r="F245" s="46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3" t="n"/>
    </row>
    <row r="246" ht="16.5" customHeight="1">
      <c r="A246" s="37">
        <f>IF(G246&lt;&gt;"",1+MAX($A$7:A245),"")</f>
        <v/>
      </c>
      <c r="B246" s="44" t="n"/>
      <c r="C246" s="44" t="n"/>
      <c r="D246" s="45" t="n"/>
      <c r="E246" s="62" t="n"/>
      <c r="F246" s="63" t="inlineStr">
        <is>
          <t>LIGHTING CONTROL</t>
        </is>
      </c>
      <c r="G246" s="64" t="n"/>
      <c r="H246" s="47" t="n"/>
      <c r="I246" s="123" t="n"/>
      <c r="J246" s="49" t="n"/>
      <c r="K246" s="49" t="n"/>
      <c r="L246" s="49" t="n"/>
      <c r="M246" s="49" t="n"/>
      <c r="N246" s="125" t="n"/>
      <c r="O246" s="125" t="n"/>
      <c r="P246" s="126" t="n"/>
      <c r="Q246" s="43" t="n"/>
    </row>
    <row r="247">
      <c r="A247" s="37">
        <f>IF(G247&lt;&gt;"",1+MAX($A$7:A246),"")</f>
        <v/>
      </c>
      <c r="B247" s="44" t="inlineStr">
        <is>
          <t>E1</t>
        </is>
      </c>
      <c r="C247" s="44" t="inlineStr">
        <is>
          <t>E4</t>
        </is>
      </c>
      <c r="D247" s="45" t="n"/>
      <c r="E247" s="45" t="n"/>
      <c r="F247" s="46" t="inlineStr">
        <is>
          <t>Occupancy Sensor (OS/OH)</t>
        </is>
      </c>
      <c r="G247" s="44">
        <f>12+3</f>
        <v/>
      </c>
      <c r="H247" s="47" t="n">
        <v>0</v>
      </c>
      <c r="I247" s="123">
        <f>G247*(1+H247)</f>
        <v/>
      </c>
      <c r="J247" s="49" t="inlineStr">
        <is>
          <t>EA</t>
        </is>
      </c>
      <c r="K247" s="124" t="n">
        <v>0</v>
      </c>
      <c r="L247" s="124" t="n">
        <v>0</v>
      </c>
      <c r="M247" s="125">
        <f>K247*I247</f>
        <v/>
      </c>
      <c r="N247" s="125">
        <f>L247*I247</f>
        <v/>
      </c>
      <c r="O247" s="125">
        <f>L247+K247</f>
        <v/>
      </c>
      <c r="P247" s="126">
        <f>O247*I247</f>
        <v/>
      </c>
      <c r="Q247" s="43" t="n"/>
    </row>
    <row r="248">
      <c r="A248" s="37">
        <f>IF(G248&lt;&gt;"",1+MAX($A$7:A247),"")</f>
        <v/>
      </c>
      <c r="B248" s="44" t="inlineStr">
        <is>
          <t>E1</t>
        </is>
      </c>
      <c r="C248" s="44" t="inlineStr">
        <is>
          <t>E4</t>
        </is>
      </c>
      <c r="D248" s="45" t="n"/>
      <c r="E248" s="45" t="n"/>
      <c r="F248" s="46" t="inlineStr">
        <is>
          <t>Dimmer Switch</t>
        </is>
      </c>
      <c r="G248" s="44">
        <f>9+1+1</f>
        <v/>
      </c>
      <c r="H248" s="47" t="n">
        <v>0</v>
      </c>
      <c r="I248" s="123">
        <f>G248*(1+H248)</f>
        <v/>
      </c>
      <c r="J248" s="49" t="inlineStr">
        <is>
          <t>EA</t>
        </is>
      </c>
      <c r="K248" s="124" t="n">
        <v>0</v>
      </c>
      <c r="L248" s="124" t="n">
        <v>0</v>
      </c>
      <c r="M248" s="125">
        <f>K248*I248</f>
        <v/>
      </c>
      <c r="N248" s="125">
        <f>L248*I248</f>
        <v/>
      </c>
      <c r="O248" s="125">
        <f>L248+K248</f>
        <v/>
      </c>
      <c r="P248" s="126">
        <f>O248*I248</f>
        <v/>
      </c>
      <c r="Q248" s="43" t="n"/>
    </row>
    <row r="249">
      <c r="A249" s="37">
        <f>IF(G249&lt;&gt;"",1+MAX($A$7:A248),"")</f>
        <v/>
      </c>
      <c r="B249" s="44" t="inlineStr">
        <is>
          <t>E1</t>
        </is>
      </c>
      <c r="C249" s="44" t="inlineStr">
        <is>
          <t>E4</t>
        </is>
      </c>
      <c r="D249" s="45" t="n"/>
      <c r="E249" s="45" t="n"/>
      <c r="F249" s="46" t="inlineStr">
        <is>
          <t>Single Pole Switch</t>
        </is>
      </c>
      <c r="G249" s="44" t="n">
        <v>1</v>
      </c>
      <c r="H249" s="47" t="n">
        <v>0</v>
      </c>
      <c r="I249" s="123">
        <f>G249*(1+H249)</f>
        <v/>
      </c>
      <c r="J249" s="49" t="inlineStr">
        <is>
          <t>EA</t>
        </is>
      </c>
      <c r="K249" s="124" t="n">
        <v>0</v>
      </c>
      <c r="L249" s="124" t="n">
        <v>0</v>
      </c>
      <c r="M249" s="125">
        <f>K249*I249</f>
        <v/>
      </c>
      <c r="N249" s="125">
        <f>L249*I249</f>
        <v/>
      </c>
      <c r="O249" s="125">
        <f>L249+K249</f>
        <v/>
      </c>
      <c r="P249" s="126">
        <f>O249*I249</f>
        <v/>
      </c>
      <c r="Q249" s="43" t="n"/>
    </row>
    <row r="250">
      <c r="A250" s="37">
        <f>IF(G250&lt;&gt;"",1+MAX($A$7:A249),"")</f>
        <v/>
      </c>
      <c r="B250" s="44" t="inlineStr">
        <is>
          <t>E1</t>
        </is>
      </c>
      <c r="C250" s="44" t="inlineStr">
        <is>
          <t>E4</t>
        </is>
      </c>
      <c r="D250" s="45" t="n"/>
      <c r="E250" s="45" t="n"/>
      <c r="F250" s="46" t="inlineStr">
        <is>
          <t>Waterproof Switch</t>
        </is>
      </c>
      <c r="G250" s="44">
        <f>1+3</f>
        <v/>
      </c>
      <c r="H250" s="47" t="n">
        <v>0</v>
      </c>
      <c r="I250" s="123">
        <f>G250*(1+H250)</f>
        <v/>
      </c>
      <c r="J250" s="49" t="inlineStr">
        <is>
          <t>EA</t>
        </is>
      </c>
      <c r="K250" s="124" t="n">
        <v>0</v>
      </c>
      <c r="L250" s="124" t="n">
        <v>0</v>
      </c>
      <c r="M250" s="125">
        <f>K250*I250</f>
        <v/>
      </c>
      <c r="N250" s="125">
        <f>L250*I250</f>
        <v/>
      </c>
      <c r="O250" s="125">
        <f>L250+K250</f>
        <v/>
      </c>
      <c r="P250" s="126">
        <f>O250*I250</f>
        <v/>
      </c>
      <c r="Q250" s="43" t="n"/>
    </row>
    <row r="251">
      <c r="A251" s="37">
        <f>IF(G251&lt;&gt;"",1+MAX($A$7:A250),"")</f>
        <v/>
      </c>
      <c r="B251" s="44" t="n"/>
      <c r="C251" s="44" t="n"/>
      <c r="D251" s="45" t="n"/>
      <c r="E251" s="45" t="n"/>
      <c r="F251" s="46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3" t="n"/>
    </row>
    <row r="252" ht="16.5" customHeight="1">
      <c r="A252" s="37">
        <f>IF(G252&lt;&gt;"",1+MAX($A$7:A251),"")</f>
        <v/>
      </c>
      <c r="B252" s="44" t="n"/>
      <c r="C252" s="44" t="n"/>
      <c r="D252" s="45" t="n"/>
      <c r="E252" s="62" t="n"/>
      <c r="F252" s="63" t="inlineStr">
        <is>
          <t>POWER</t>
        </is>
      </c>
      <c r="G252" s="64" t="n"/>
      <c r="H252" s="47" t="n"/>
      <c r="I252" s="123" t="n"/>
      <c r="J252" s="49" t="n"/>
      <c r="K252" s="49" t="n"/>
      <c r="L252" s="49" t="n"/>
      <c r="M252" s="49" t="n"/>
      <c r="N252" s="125" t="n"/>
      <c r="O252" s="125" t="n"/>
      <c r="P252" s="126" t="n"/>
      <c r="Q252" s="43" t="n"/>
    </row>
    <row r="253">
      <c r="A253" s="37">
        <f>IF(G253&lt;&gt;"",1+MAX($A$7:A252),"")</f>
        <v/>
      </c>
      <c r="B253" s="44" t="inlineStr">
        <is>
          <t>E2</t>
        </is>
      </c>
      <c r="C253" s="44" t="inlineStr">
        <is>
          <t>E4</t>
        </is>
      </c>
      <c r="D253" s="45" t="n"/>
      <c r="E253" s="45" t="n"/>
      <c r="F253" s="46" t="inlineStr">
        <is>
          <t>Duplex Receptacle</t>
        </is>
      </c>
      <c r="G253" s="44" t="n">
        <v>42</v>
      </c>
      <c r="H253" s="47" t="n">
        <v>0</v>
      </c>
      <c r="I253" s="123">
        <f>G253*(1+H253)</f>
        <v/>
      </c>
      <c r="J253" s="49" t="inlineStr">
        <is>
          <t>EA</t>
        </is>
      </c>
      <c r="K253" s="124" t="n">
        <v>0</v>
      </c>
      <c r="L253" s="124" t="n">
        <v>0</v>
      </c>
      <c r="M253" s="125">
        <f>K253*I253</f>
        <v/>
      </c>
      <c r="N253" s="125">
        <f>L253*I253</f>
        <v/>
      </c>
      <c r="O253" s="125">
        <f>L253+K253</f>
        <v/>
      </c>
      <c r="P253" s="126">
        <f>O253*I253</f>
        <v/>
      </c>
      <c r="Q253" s="43" t="n"/>
    </row>
    <row r="254">
      <c r="A254" s="37">
        <f>IF(G254&lt;&gt;"",1+MAX($A$7:A253),"")</f>
        <v/>
      </c>
      <c r="B254" s="44" t="inlineStr">
        <is>
          <t>E2</t>
        </is>
      </c>
      <c r="C254" s="44" t="inlineStr">
        <is>
          <t>E4</t>
        </is>
      </c>
      <c r="D254" s="45" t="n"/>
      <c r="E254" s="45" t="n"/>
      <c r="F254" s="46" t="inlineStr">
        <is>
          <t>Quad Receptacle / Special Purpose Outlet</t>
        </is>
      </c>
      <c r="G254" s="44" t="n">
        <v>12</v>
      </c>
      <c r="H254" s="47" t="n">
        <v>0</v>
      </c>
      <c r="I254" s="123">
        <f>G254*(1+H254)</f>
        <v/>
      </c>
      <c r="J254" s="49" t="inlineStr">
        <is>
          <t>EA</t>
        </is>
      </c>
      <c r="K254" s="124" t="n">
        <v>0</v>
      </c>
      <c r="L254" s="124" t="n">
        <v>0</v>
      </c>
      <c r="M254" s="125">
        <f>K254*I254</f>
        <v/>
      </c>
      <c r="N254" s="125">
        <f>L254*I254</f>
        <v/>
      </c>
      <c r="O254" s="125">
        <f>L254+K254</f>
        <v/>
      </c>
      <c r="P254" s="126">
        <f>O254*I254</f>
        <v/>
      </c>
      <c r="Q254" s="43" t="n"/>
    </row>
    <row r="255">
      <c r="A255" s="37">
        <f>IF(G255&lt;&gt;"",1+MAX($A$7:A254),"")</f>
        <v/>
      </c>
      <c r="B255" s="44" t="inlineStr">
        <is>
          <t>E2</t>
        </is>
      </c>
      <c r="C255" s="44" t="inlineStr">
        <is>
          <t>E4</t>
        </is>
      </c>
      <c r="D255" s="45" t="n"/>
      <c r="E255" s="45" t="n"/>
      <c r="F255" s="46" t="inlineStr">
        <is>
          <t>GFI Receptacle</t>
        </is>
      </c>
      <c r="G255" s="44">
        <f>2+3</f>
        <v/>
      </c>
      <c r="H255" s="47" t="n">
        <v>0</v>
      </c>
      <c r="I255" s="123">
        <f>G255*(1+H255)</f>
        <v/>
      </c>
      <c r="J255" s="49" t="inlineStr">
        <is>
          <t>EA</t>
        </is>
      </c>
      <c r="K255" s="124" t="n">
        <v>0</v>
      </c>
      <c r="L255" s="124" t="n">
        <v>0</v>
      </c>
      <c r="M255" s="125">
        <f>K255*I255</f>
        <v/>
      </c>
      <c r="N255" s="125">
        <f>L255*I255</f>
        <v/>
      </c>
      <c r="O255" s="125">
        <f>L255+K255</f>
        <v/>
      </c>
      <c r="P255" s="126">
        <f>O255*I255</f>
        <v/>
      </c>
      <c r="Q255" s="43" t="n"/>
    </row>
    <row r="256">
      <c r="A256" s="37">
        <f>IF(G256&lt;&gt;"",1+MAX($A$7:A255),"")</f>
        <v/>
      </c>
      <c r="B256" s="44" t="inlineStr">
        <is>
          <t>E2</t>
        </is>
      </c>
      <c r="C256" s="44" t="inlineStr">
        <is>
          <t>E4</t>
        </is>
      </c>
      <c r="D256" s="45" t="n"/>
      <c r="E256" s="45" t="n"/>
      <c r="F256" s="46" t="inlineStr">
        <is>
          <t>Weatherproof Receptacle</t>
        </is>
      </c>
      <c r="G256" s="44" t="n">
        <v>6</v>
      </c>
      <c r="H256" s="47" t="n">
        <v>0</v>
      </c>
      <c r="I256" s="123">
        <f>G256*(1+H256)</f>
        <v/>
      </c>
      <c r="J256" s="49" t="inlineStr">
        <is>
          <t>EA</t>
        </is>
      </c>
      <c r="K256" s="124" t="n">
        <v>0</v>
      </c>
      <c r="L256" s="124" t="n">
        <v>0</v>
      </c>
      <c r="M256" s="125">
        <f>K256*I256</f>
        <v/>
      </c>
      <c r="N256" s="125">
        <f>L256*I256</f>
        <v/>
      </c>
      <c r="O256" s="125">
        <f>L256+K256</f>
        <v/>
      </c>
      <c r="P256" s="126">
        <f>O256*I256</f>
        <v/>
      </c>
      <c r="Q256" s="43" t="n"/>
    </row>
    <row r="257">
      <c r="A257" s="37">
        <f>IF(G257&lt;&gt;"",1+MAX($A$7:A256),"")</f>
        <v/>
      </c>
      <c r="B257" s="44" t="inlineStr">
        <is>
          <t>E2</t>
        </is>
      </c>
      <c r="C257" s="44" t="inlineStr">
        <is>
          <t>E4</t>
        </is>
      </c>
      <c r="D257" s="45" t="n"/>
      <c r="E257" s="45" t="n"/>
      <c r="F257" s="46" t="inlineStr">
        <is>
          <t>Data / Telephone / TV Outlet</t>
        </is>
      </c>
      <c r="G257" s="44">
        <f>6+10</f>
        <v/>
      </c>
      <c r="H257" s="47" t="n">
        <v>0</v>
      </c>
      <c r="I257" s="123">
        <f>G257*(1+H257)</f>
        <v/>
      </c>
      <c r="J257" s="49" t="inlineStr">
        <is>
          <t>EA</t>
        </is>
      </c>
      <c r="K257" s="124" t="n">
        <v>0</v>
      </c>
      <c r="L257" s="124" t="n">
        <v>0</v>
      </c>
      <c r="M257" s="125">
        <f>K257*I257</f>
        <v/>
      </c>
      <c r="N257" s="125">
        <f>L257*I257</f>
        <v/>
      </c>
      <c r="O257" s="125">
        <f>L257+K257</f>
        <v/>
      </c>
      <c r="P257" s="126">
        <f>O257*I257</f>
        <v/>
      </c>
      <c r="Q257" s="43" t="n"/>
    </row>
    <row r="258">
      <c r="A258" s="37">
        <f>IF(G258&lt;&gt;"",1+MAX($A$7:A257),"")</f>
        <v/>
      </c>
      <c r="B258" s="44" t="inlineStr">
        <is>
          <t>E2</t>
        </is>
      </c>
      <c r="C258" s="44" t="inlineStr">
        <is>
          <t>E4</t>
        </is>
      </c>
      <c r="D258" s="45" t="n"/>
      <c r="E258" s="45" t="n"/>
      <c r="F258" s="46" t="inlineStr">
        <is>
          <t>Junction Box</t>
        </is>
      </c>
      <c r="G258" s="44" t="n">
        <v>17</v>
      </c>
      <c r="H258" s="47" t="n">
        <v>0</v>
      </c>
      <c r="I258" s="123">
        <f>G258*(1+H258)</f>
        <v/>
      </c>
      <c r="J258" s="49" t="inlineStr">
        <is>
          <t>EA</t>
        </is>
      </c>
      <c r="K258" s="124" t="n">
        <v>0</v>
      </c>
      <c r="L258" s="124" t="n">
        <v>0</v>
      </c>
      <c r="M258" s="125">
        <f>K258*I258</f>
        <v/>
      </c>
      <c r="N258" s="125">
        <f>L258*I258</f>
        <v/>
      </c>
      <c r="O258" s="125">
        <f>L258+K258</f>
        <v/>
      </c>
      <c r="P258" s="126">
        <f>O258*I258</f>
        <v/>
      </c>
      <c r="Q258" s="43" t="n"/>
    </row>
    <row r="259">
      <c r="A259" s="37">
        <f>IF(G259&lt;&gt;"",1+MAX($A$7:A258),"")</f>
        <v/>
      </c>
      <c r="B259" s="44" t="inlineStr">
        <is>
          <t>E2</t>
        </is>
      </c>
      <c r="C259" s="44" t="inlineStr">
        <is>
          <t>E4</t>
        </is>
      </c>
      <c r="D259" s="45" t="n"/>
      <c r="E259" s="45" t="n"/>
      <c r="F259" s="46" t="inlineStr">
        <is>
          <t>Disconnect Switch</t>
        </is>
      </c>
      <c r="G259" s="44" t="n">
        <v>8</v>
      </c>
      <c r="H259" s="47" t="n">
        <v>0</v>
      </c>
      <c r="I259" s="123">
        <f>G259*(1+H259)</f>
        <v/>
      </c>
      <c r="J259" s="49" t="inlineStr">
        <is>
          <t>EA</t>
        </is>
      </c>
      <c r="K259" s="124" t="n">
        <v>0</v>
      </c>
      <c r="L259" s="124" t="n">
        <v>0</v>
      </c>
      <c r="M259" s="125">
        <f>K259*I259</f>
        <v/>
      </c>
      <c r="N259" s="125">
        <f>L259*I259</f>
        <v/>
      </c>
      <c r="O259" s="125">
        <f>L259+K259</f>
        <v/>
      </c>
      <c r="P259" s="126">
        <f>O259*I259</f>
        <v/>
      </c>
      <c r="Q259" s="43" t="n"/>
    </row>
    <row r="260">
      <c r="A260" s="37">
        <f>IF(G260&lt;&gt;"",1+MAX($A$7:A259),"")</f>
        <v/>
      </c>
      <c r="B260" s="44" t="inlineStr">
        <is>
          <t>E2</t>
        </is>
      </c>
      <c r="C260" s="44" t="inlineStr">
        <is>
          <t>E4</t>
        </is>
      </c>
      <c r="D260" s="45" t="n"/>
      <c r="E260" s="45" t="n"/>
      <c r="F260" s="46" t="inlineStr">
        <is>
          <t>Floor Box / Tele-Power Pole</t>
        </is>
      </c>
      <c r="G260" s="44" t="n">
        <v>5</v>
      </c>
      <c r="H260" s="47" t="n">
        <v>0</v>
      </c>
      <c r="I260" s="123">
        <f>G260*(1+H260)</f>
        <v/>
      </c>
      <c r="J260" s="49" t="inlineStr">
        <is>
          <t>EA</t>
        </is>
      </c>
      <c r="K260" s="124" t="n">
        <v>0</v>
      </c>
      <c r="L260" s="124" t="n">
        <v>0</v>
      </c>
      <c r="M260" s="125">
        <f>K260*I260</f>
        <v/>
      </c>
      <c r="N260" s="125">
        <f>L260*I260</f>
        <v/>
      </c>
      <c r="O260" s="125">
        <f>L260+K260</f>
        <v/>
      </c>
      <c r="P260" s="126">
        <f>O260*I260</f>
        <v/>
      </c>
      <c r="Q260" s="43" t="n"/>
    </row>
    <row r="261">
      <c r="A261" s="37">
        <f>IF(G261&lt;&gt;"",1+MAX($A$7:A260),"")</f>
        <v/>
      </c>
      <c r="B261" s="44" t="n"/>
      <c r="C261" s="44" t="n"/>
      <c r="D261" s="45" t="n"/>
      <c r="E261" s="45" t="n"/>
      <c r="F261" s="46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3" t="n"/>
    </row>
    <row r="262" ht="16.5" customHeight="1">
      <c r="A262" s="37">
        <f>IF(G262&lt;&gt;"",1+MAX($A$7:A261),"")</f>
        <v/>
      </c>
      <c r="B262" s="44" t="n"/>
      <c r="C262" s="44" t="n"/>
      <c r="D262" s="45" t="n"/>
      <c r="E262" s="62" t="n"/>
      <c r="F262" s="63" t="inlineStr">
        <is>
          <t>POWER PANEL</t>
        </is>
      </c>
      <c r="G262" s="64" t="n"/>
      <c r="H262" s="47" t="n"/>
      <c r="I262" s="123" t="n"/>
      <c r="J262" s="49" t="n"/>
      <c r="K262" s="49" t="n"/>
      <c r="L262" s="49" t="n"/>
      <c r="M262" s="49" t="n"/>
      <c r="N262" s="125" t="n"/>
      <c r="O262" s="125" t="n"/>
      <c r="P262" s="126" t="n"/>
      <c r="Q262" s="43" t="n"/>
    </row>
    <row r="263" ht="47.25" customHeight="1">
      <c r="A263" s="37">
        <f>IF(G263&lt;&gt;"",1+MAX($A$7:A262),"")</f>
        <v/>
      </c>
      <c r="B263" s="44" t="inlineStr">
        <is>
          <t>E5</t>
        </is>
      </c>
      <c r="C263" s="44" t="n"/>
      <c r="D263" s="45" t="n"/>
      <c r="E263" s="45" t="n"/>
      <c r="F263" s="46" t="inlineStr">
        <is>
          <t>PANEL HA
Volts: 480/277V, 3-Phase
Amps: 125A</t>
        </is>
      </c>
      <c r="G263" s="44" t="n">
        <v>1</v>
      </c>
      <c r="H263" s="47" t="n">
        <v>0</v>
      </c>
      <c r="I263" s="123">
        <f>G263*(1+H263)</f>
        <v/>
      </c>
      <c r="J263" s="49" t="inlineStr">
        <is>
          <t>EA</t>
        </is>
      </c>
      <c r="K263" s="124" t="n">
        <v>0</v>
      </c>
      <c r="L263" s="124" t="n">
        <v>0</v>
      </c>
      <c r="M263" s="125">
        <f>K263*I263</f>
        <v/>
      </c>
      <c r="N263" s="125">
        <f>L263*I263</f>
        <v/>
      </c>
      <c r="O263" s="125">
        <f>L263+K263</f>
        <v/>
      </c>
      <c r="P263" s="126">
        <f>O263*I263</f>
        <v/>
      </c>
      <c r="Q263" s="43" t="n"/>
    </row>
    <row r="264" ht="47.25" customHeight="1">
      <c r="A264" s="37">
        <f>IF(G264&lt;&gt;"",1+MAX($A$7:A263),"")</f>
        <v/>
      </c>
      <c r="B264" s="44" t="inlineStr">
        <is>
          <t>E5</t>
        </is>
      </c>
      <c r="C264" s="44" t="n"/>
      <c r="D264" s="45" t="n"/>
      <c r="E264" s="45" t="n"/>
      <c r="F264" s="46" t="inlineStr">
        <is>
          <t>PANEL LA
Volts: 200/120V, 3-Phase
Amps: 125A</t>
        </is>
      </c>
      <c r="G264" s="44" t="n">
        <v>1</v>
      </c>
      <c r="H264" s="47" t="n">
        <v>0</v>
      </c>
      <c r="I264" s="123">
        <f>G264*(1+H264)</f>
        <v/>
      </c>
      <c r="J264" s="49" t="inlineStr">
        <is>
          <t>EA</t>
        </is>
      </c>
      <c r="K264" s="124" t="n">
        <v>0</v>
      </c>
      <c r="L264" s="124" t="n">
        <v>0</v>
      </c>
      <c r="M264" s="125">
        <f>K264*I264</f>
        <v/>
      </c>
      <c r="N264" s="125">
        <f>L264*I264</f>
        <v/>
      </c>
      <c r="O264" s="125">
        <f>L264+K264</f>
        <v/>
      </c>
      <c r="P264" s="126">
        <f>O264*I264</f>
        <v/>
      </c>
      <c r="Q264" s="43" t="n"/>
    </row>
    <row r="265" ht="47.25" customHeight="1">
      <c r="A265" s="37">
        <f>IF(G265&lt;&gt;"",1+MAX($A$7:A264),"")</f>
        <v/>
      </c>
      <c r="B265" s="44" t="inlineStr">
        <is>
          <t>E5</t>
        </is>
      </c>
      <c r="C265" s="44" t="n"/>
      <c r="D265" s="45" t="n"/>
      <c r="E265" s="45" t="n"/>
      <c r="F265" s="46" t="inlineStr">
        <is>
          <t>PANEL NCR
Volts: 200/120V, 3-Phase
Amps: 125A</t>
        </is>
      </c>
      <c r="G265" s="44" t="n">
        <v>1</v>
      </c>
      <c r="H265" s="47" t="n">
        <v>0</v>
      </c>
      <c r="I265" s="123">
        <f>G265*(1+H265)</f>
        <v/>
      </c>
      <c r="J265" s="49" t="inlineStr">
        <is>
          <t>EA</t>
        </is>
      </c>
      <c r="K265" s="124" t="n">
        <v>0</v>
      </c>
      <c r="L265" s="124" t="n">
        <v>0</v>
      </c>
      <c r="M265" s="125">
        <f>K265*I265</f>
        <v/>
      </c>
      <c r="N265" s="125">
        <f>L265*I265</f>
        <v/>
      </c>
      <c r="O265" s="125">
        <f>L265+K265</f>
        <v/>
      </c>
      <c r="P265" s="126">
        <f>O265*I265</f>
        <v/>
      </c>
      <c r="Q265" s="43" t="n"/>
    </row>
    <row r="266">
      <c r="A266" s="37">
        <f>IF(G266&lt;&gt;"",1+MAX($A$7:A265),"")</f>
        <v/>
      </c>
      <c r="B266" s="44" t="inlineStr">
        <is>
          <t>E5</t>
        </is>
      </c>
      <c r="C266" s="44" t="n"/>
      <c r="D266" s="45" t="n"/>
      <c r="E266" s="45" t="n"/>
      <c r="F266" s="46" t="inlineStr">
        <is>
          <t>Circuit Breaker 20A/1P</t>
        </is>
      </c>
      <c r="G266" s="44">
        <f>76+42</f>
        <v/>
      </c>
      <c r="H266" s="47" t="n">
        <v>0</v>
      </c>
      <c r="I266" s="123">
        <f>G266*(1+H266)</f>
        <v/>
      </c>
      <c r="J266" s="49" t="inlineStr">
        <is>
          <t>EA</t>
        </is>
      </c>
      <c r="K266" s="124" t="n">
        <v>0</v>
      </c>
      <c r="L266" s="124" t="n">
        <v>0</v>
      </c>
      <c r="M266" s="125">
        <f>K266*I266</f>
        <v/>
      </c>
      <c r="N266" s="125">
        <f>L266*I266</f>
        <v/>
      </c>
      <c r="O266" s="125">
        <f>L266+K266</f>
        <v/>
      </c>
      <c r="P266" s="126">
        <f>O266*I266</f>
        <v/>
      </c>
      <c r="Q266" s="43" t="n"/>
    </row>
    <row r="267">
      <c r="A267" s="37">
        <f>IF(G267&lt;&gt;"",1+MAX($A$7:A266),"")</f>
        <v/>
      </c>
      <c r="B267" s="44" t="inlineStr">
        <is>
          <t>E5</t>
        </is>
      </c>
      <c r="C267" s="44" t="n"/>
      <c r="D267" s="45" t="n"/>
      <c r="E267" s="45" t="n"/>
      <c r="F267" s="46" t="inlineStr">
        <is>
          <t>Circuit Breaker 30A/3P</t>
        </is>
      </c>
      <c r="G267" s="44" t="n">
        <v>1</v>
      </c>
      <c r="H267" s="47" t="n">
        <v>0</v>
      </c>
      <c r="I267" s="123">
        <f>G267*(1+H267)</f>
        <v/>
      </c>
      <c r="J267" s="49" t="inlineStr">
        <is>
          <t>EA</t>
        </is>
      </c>
      <c r="K267" s="124" t="n">
        <v>0</v>
      </c>
      <c r="L267" s="124" t="n">
        <v>0</v>
      </c>
      <c r="M267" s="125">
        <f>K267*I267</f>
        <v/>
      </c>
      <c r="N267" s="125">
        <f>L267*I267</f>
        <v/>
      </c>
      <c r="O267" s="125">
        <f>L267+K267</f>
        <v/>
      </c>
      <c r="P267" s="126">
        <f>O267*I267</f>
        <v/>
      </c>
      <c r="Q267" s="43" t="n"/>
    </row>
    <row r="268">
      <c r="A268" s="37">
        <f>IF(G268&lt;&gt;"",1+MAX($A$7:A267),"")</f>
        <v/>
      </c>
      <c r="B268" s="44" t="inlineStr">
        <is>
          <t>E5</t>
        </is>
      </c>
      <c r="C268" s="44" t="n"/>
      <c r="D268" s="45" t="n"/>
      <c r="E268" s="45" t="n"/>
      <c r="F268" s="46" t="inlineStr">
        <is>
          <t>Circuit Breaker 60A/3P</t>
        </is>
      </c>
      <c r="G268" s="44" t="n">
        <v>1</v>
      </c>
      <c r="H268" s="47" t="n">
        <v>0</v>
      </c>
      <c r="I268" s="123">
        <f>G268*(1+H268)</f>
        <v/>
      </c>
      <c r="J268" s="49" t="inlineStr">
        <is>
          <t>EA</t>
        </is>
      </c>
      <c r="K268" s="124" t="n">
        <v>0</v>
      </c>
      <c r="L268" s="124" t="n">
        <v>0</v>
      </c>
      <c r="M268" s="125">
        <f>K268*I268</f>
        <v/>
      </c>
      <c r="N268" s="125">
        <f>L268*I268</f>
        <v/>
      </c>
      <c r="O268" s="125">
        <f>L268+K268</f>
        <v/>
      </c>
      <c r="P268" s="126">
        <f>O268*I268</f>
        <v/>
      </c>
      <c r="Q268" s="43" t="n"/>
    </row>
    <row r="269">
      <c r="A269" s="37">
        <f>IF(G269&lt;&gt;"",1+MAX($A$7:A268),"")</f>
        <v/>
      </c>
      <c r="B269" s="44" t="inlineStr">
        <is>
          <t>E5</t>
        </is>
      </c>
      <c r="C269" s="44" t="n"/>
      <c r="D269" s="45" t="n"/>
      <c r="E269" s="45" t="n"/>
      <c r="F269" s="46" t="inlineStr">
        <is>
          <t>Circuit Breaker 125A/3P</t>
        </is>
      </c>
      <c r="G269" s="44" t="n">
        <v>1</v>
      </c>
      <c r="H269" s="47" t="n">
        <v>0</v>
      </c>
      <c r="I269" s="123">
        <f>G269*(1+H269)</f>
        <v/>
      </c>
      <c r="J269" s="49" t="inlineStr">
        <is>
          <t>EA</t>
        </is>
      </c>
      <c r="K269" s="124" t="n">
        <v>0</v>
      </c>
      <c r="L269" s="124" t="n">
        <v>0</v>
      </c>
      <c r="M269" s="125">
        <f>K269*I269</f>
        <v/>
      </c>
      <c r="N269" s="125">
        <f>L269*I269</f>
        <v/>
      </c>
      <c r="O269" s="125">
        <f>L269+K269</f>
        <v/>
      </c>
      <c r="P269" s="126">
        <f>O269*I269</f>
        <v/>
      </c>
      <c r="Q269" s="43" t="n"/>
    </row>
    <row r="270">
      <c r="A270" s="37">
        <f>IF(G270&lt;&gt;"",1+MAX($A$7:A269),"")</f>
        <v/>
      </c>
      <c r="B270" s="44" t="inlineStr">
        <is>
          <t>E3</t>
        </is>
      </c>
      <c r="C270" s="44" t="inlineStr">
        <is>
          <t>M2.0</t>
        </is>
      </c>
      <c r="D270" s="45" t="n"/>
      <c r="E270" s="45" t="n"/>
      <c r="F270" s="46" t="inlineStr">
        <is>
          <t>Prewired Unit Control Panel (RTU)</t>
        </is>
      </c>
      <c r="G270" s="44" t="n">
        <v>8</v>
      </c>
      <c r="H270" s="47" t="n">
        <v>0</v>
      </c>
      <c r="I270" s="123">
        <f>G270*(1+H270)</f>
        <v/>
      </c>
      <c r="J270" s="49" t="inlineStr">
        <is>
          <t>EA</t>
        </is>
      </c>
      <c r="K270" s="124" t="n">
        <v>0</v>
      </c>
      <c r="L270" s="124" t="n">
        <v>0</v>
      </c>
      <c r="M270" s="125">
        <f>K270*I270</f>
        <v/>
      </c>
      <c r="N270" s="125">
        <f>L270*I270</f>
        <v/>
      </c>
      <c r="O270" s="125">
        <f>L270+K270</f>
        <v/>
      </c>
      <c r="P270" s="126">
        <f>O270*I270</f>
        <v/>
      </c>
      <c r="Q270" s="43" t="n"/>
    </row>
    <row r="271" ht="31.5" customHeight="1">
      <c r="A271" s="37">
        <f>IF(G271&lt;&gt;"",1+MAX($A$7:A270),"")</f>
        <v/>
      </c>
      <c r="B271" s="44" t="inlineStr">
        <is>
          <t>E4</t>
        </is>
      </c>
      <c r="C271" s="44" t="inlineStr">
        <is>
          <t>E6</t>
        </is>
      </c>
      <c r="D271" s="45" t="n"/>
      <c r="E271" s="45" t="n"/>
      <c r="F271" s="46" t="inlineStr">
        <is>
          <t>Electrical Room Backboard
Telecom / Signal Layout</t>
        </is>
      </c>
      <c r="G271" s="44" t="n">
        <v>1</v>
      </c>
      <c r="H271" s="47" t="n">
        <v>0</v>
      </c>
      <c r="I271" s="123">
        <f>G271*(1+H271)</f>
        <v/>
      </c>
      <c r="J271" s="49" t="inlineStr">
        <is>
          <t>LS</t>
        </is>
      </c>
      <c r="K271" s="124" t="n">
        <v>0</v>
      </c>
      <c r="L271" s="124" t="n">
        <v>0</v>
      </c>
      <c r="M271" s="125">
        <f>K271*I271</f>
        <v/>
      </c>
      <c r="N271" s="125">
        <f>L271*I271</f>
        <v/>
      </c>
      <c r="O271" s="125">
        <f>L271+K271</f>
        <v/>
      </c>
      <c r="P271" s="126">
        <f>O271*I271</f>
        <v/>
      </c>
      <c r="Q271" s="43" t="n"/>
    </row>
    <row r="272">
      <c r="A272" s="37">
        <f>IF(G272&lt;&gt;"",1+MAX($A$7:A271),"")</f>
        <v/>
      </c>
      <c r="B272" s="44" t="n"/>
      <c r="C272" s="44" t="n"/>
      <c r="D272" s="45" t="n"/>
      <c r="E272" s="45" t="n"/>
      <c r="F272" s="46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3" t="n"/>
    </row>
    <row r="273" ht="16.5" customHeight="1">
      <c r="A273" s="37">
        <f>IF(G273&lt;&gt;"",1+MAX($A$7:A272),"")</f>
        <v/>
      </c>
      <c r="B273" s="44" t="n"/>
      <c r="C273" s="44" t="n"/>
      <c r="D273" s="45" t="n"/>
      <c r="E273" s="62" t="n"/>
      <c r="F273" s="63" t="inlineStr">
        <is>
          <t>BRANCH WIRING</t>
        </is>
      </c>
      <c r="G273" s="64" t="n"/>
      <c r="H273" s="47" t="n"/>
      <c r="I273" s="123" t="n"/>
      <c r="J273" s="49" t="n"/>
      <c r="K273" s="49" t="n"/>
      <c r="L273" s="49" t="n"/>
      <c r="M273" s="49" t="n"/>
      <c r="N273" s="125" t="n"/>
      <c r="O273" s="125" t="n"/>
      <c r="P273" s="126" t="n"/>
      <c r="Q273" s="43" t="n"/>
    </row>
    <row r="274" ht="31.5" customHeight="1">
      <c r="A274" s="37">
        <f>IF(G274&lt;&gt;"",1+MAX($A$7:A273),"")</f>
        <v/>
      </c>
      <c r="B274" s="44" t="inlineStr">
        <is>
          <t>E1</t>
        </is>
      </c>
      <c r="C274" s="44" t="n"/>
      <c r="D274" s="45" t="n"/>
      <c r="E274" s="45" t="n"/>
      <c r="F274" s="46" t="inlineStr">
        <is>
          <t>Branch Circuits - Lighting
Conductors In EMT</t>
        </is>
      </c>
      <c r="G274" s="44" t="n">
        <v>180</v>
      </c>
      <c r="H274" s="47" t="n">
        <v>0</v>
      </c>
      <c r="I274" s="123">
        <f>G274*(1+H274)</f>
        <v/>
      </c>
      <c r="J274" s="49" t="inlineStr">
        <is>
          <t>LF</t>
        </is>
      </c>
      <c r="K274" s="124" t="n">
        <v>0</v>
      </c>
      <c r="L274" s="124" t="n">
        <v>0</v>
      </c>
      <c r="M274" s="125">
        <f>K274*I274</f>
        <v/>
      </c>
      <c r="N274" s="125">
        <f>L274*I274</f>
        <v/>
      </c>
      <c r="O274" s="125">
        <f>L274+K274</f>
        <v/>
      </c>
      <c r="P274" s="126">
        <f>O274*I274</f>
        <v/>
      </c>
      <c r="Q274" s="43" t="n"/>
    </row>
    <row r="275" ht="31.5" customHeight="1">
      <c r="A275" s="37">
        <f>IF(G275&lt;&gt;"",1+MAX($A$7:A274),"")</f>
        <v/>
      </c>
      <c r="B275" s="44" t="inlineStr">
        <is>
          <t>E2</t>
        </is>
      </c>
      <c r="C275" s="44" t="n"/>
      <c r="D275" s="45" t="n"/>
      <c r="E275" s="45" t="n"/>
      <c r="F275" s="46" t="inlineStr">
        <is>
          <t>Branch Circuits - Power
Conductors In EMT</t>
        </is>
      </c>
      <c r="G275" s="44" t="n">
        <v>115</v>
      </c>
      <c r="H275" s="47" t="n">
        <v>0</v>
      </c>
      <c r="I275" s="123">
        <f>G275*(1+H275)</f>
        <v/>
      </c>
      <c r="J275" s="49" t="inlineStr">
        <is>
          <t>LF</t>
        </is>
      </c>
      <c r="K275" s="124" t="n">
        <v>0</v>
      </c>
      <c r="L275" s="124" t="n">
        <v>0</v>
      </c>
      <c r="M275" s="125">
        <f>K275*I275</f>
        <v/>
      </c>
      <c r="N275" s="125">
        <f>L275*I275</f>
        <v/>
      </c>
      <c r="O275" s="125">
        <f>L275+K275</f>
        <v/>
      </c>
      <c r="P275" s="126">
        <f>O275*I275</f>
        <v/>
      </c>
      <c r="Q275" s="43" t="n"/>
    </row>
    <row r="276">
      <c r="A276" s="37">
        <f>IF(G276&lt;&gt;"",1+MAX($A$7:A275),"")</f>
        <v/>
      </c>
      <c r="B276" s="44" t="inlineStr">
        <is>
          <t>E2</t>
        </is>
      </c>
      <c r="C276" s="44" t="n"/>
      <c r="D276" s="45" t="n"/>
      <c r="E276" s="45" t="n"/>
      <c r="F276" s="46" t="inlineStr">
        <is>
          <t>Grounding Conductor</t>
        </is>
      </c>
      <c r="G276" s="44" t="n">
        <v>89</v>
      </c>
      <c r="H276" s="47" t="n">
        <v>0</v>
      </c>
      <c r="I276" s="123">
        <f>G276*(1+H276)</f>
        <v/>
      </c>
      <c r="J276" s="49" t="inlineStr">
        <is>
          <t>LF</t>
        </is>
      </c>
      <c r="K276" s="124" t="n">
        <v>0</v>
      </c>
      <c r="L276" s="124" t="n">
        <v>0</v>
      </c>
      <c r="M276" s="125">
        <f>K276*I276</f>
        <v/>
      </c>
      <c r="N276" s="125">
        <f>L276*I276</f>
        <v/>
      </c>
      <c r="O276" s="125">
        <f>L276+K276</f>
        <v/>
      </c>
      <c r="P276" s="126">
        <f>O276*I276</f>
        <v/>
      </c>
      <c r="Q276" s="43" t="n"/>
    </row>
    <row r="277" ht="31.5" customHeight="1">
      <c r="A277" s="37">
        <f>IF(G277&lt;&gt;"",1+MAX($A$7:A276),"")</f>
        <v/>
      </c>
      <c r="B277" s="44" t="inlineStr">
        <is>
          <t>E2</t>
        </is>
      </c>
      <c r="C277" s="44" t="n"/>
      <c r="D277" s="45" t="n"/>
      <c r="E277" s="45" t="n"/>
      <c r="F277" s="46" t="inlineStr">
        <is>
          <t>EMT Conduit
Incl. Couplings, Connectors And Straps</t>
        </is>
      </c>
      <c r="G277" s="44" t="n">
        <v>195</v>
      </c>
      <c r="H277" s="47" t="n">
        <v>0</v>
      </c>
      <c r="I277" s="123">
        <f>G277*(1+H277)</f>
        <v/>
      </c>
      <c r="J277" s="49" t="inlineStr">
        <is>
          <t>LF</t>
        </is>
      </c>
      <c r="K277" s="124" t="n">
        <v>0</v>
      </c>
      <c r="L277" s="124" t="n">
        <v>0</v>
      </c>
      <c r="M277" s="125">
        <f>K277*I277</f>
        <v/>
      </c>
      <c r="N277" s="125">
        <f>L277*I277</f>
        <v/>
      </c>
      <c r="O277" s="125">
        <f>L277+K277</f>
        <v/>
      </c>
      <c r="P277" s="126">
        <f>O277*I277</f>
        <v/>
      </c>
      <c r="Q277" s="43" t="n"/>
    </row>
    <row r="278">
      <c r="A278" s="37">
        <f>IF(G278&lt;&gt;"",1+MAX($A$7:A277),"")</f>
        <v/>
      </c>
      <c r="B278" s="44" t="inlineStr">
        <is>
          <t>E2</t>
        </is>
      </c>
      <c r="C278" s="44" t="n"/>
      <c r="D278" s="45" t="n"/>
      <c r="E278" s="45" t="n"/>
      <c r="F278" s="46" t="inlineStr">
        <is>
          <t>Low Voltage Data Cable (CAT 6A)</t>
        </is>
      </c>
      <c r="G278" s="44" t="n">
        <v>1</v>
      </c>
      <c r="H278" s="47" t="n">
        <v>0</v>
      </c>
      <c r="I278" s="123">
        <f>G278*(1+H278)</f>
        <v/>
      </c>
      <c r="J278" s="49" t="inlineStr">
        <is>
          <t>LS</t>
        </is>
      </c>
      <c r="K278" s="124" t="n">
        <v>0</v>
      </c>
      <c r="L278" s="124" t="n">
        <v>0</v>
      </c>
      <c r="M278" s="125">
        <f>K278*I278</f>
        <v/>
      </c>
      <c r="N278" s="125">
        <f>L278*I278</f>
        <v/>
      </c>
      <c r="O278" s="125">
        <f>L278+K278</f>
        <v/>
      </c>
      <c r="P278" s="126">
        <f>O278*I278</f>
        <v/>
      </c>
      <c r="Q278" s="43" t="n"/>
    </row>
    <row r="279">
      <c r="A279" s="37">
        <f>IF(G279&lt;&gt;"",1+MAX($A$7:A278),"")</f>
        <v/>
      </c>
      <c r="B279" s="44" t="n"/>
      <c r="C279" s="44" t="n"/>
      <c r="D279" s="45" t="n"/>
      <c r="E279" s="45" t="n"/>
      <c r="F279" s="46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3" t="n"/>
    </row>
    <row r="280" ht="16.5" customHeight="1">
      <c r="A280" s="37">
        <f>IF(G280&lt;&gt;"",1+MAX($A$7:A279),"")</f>
        <v/>
      </c>
      <c r="B280" s="44" t="n"/>
      <c r="C280" s="44" t="n"/>
      <c r="D280" s="45" t="n"/>
      <c r="E280" s="62" t="n"/>
      <c r="F280" s="63" t="inlineStr">
        <is>
          <t>FIRE ALARM</t>
        </is>
      </c>
      <c r="G280" s="64" t="n"/>
      <c r="H280" s="47" t="n"/>
      <c r="I280" s="123" t="n"/>
      <c r="J280" s="49" t="n"/>
      <c r="K280" s="49" t="n"/>
      <c r="L280" s="49" t="n"/>
      <c r="M280" s="49" t="n"/>
      <c r="N280" s="125" t="n"/>
      <c r="O280" s="125" t="n"/>
      <c r="P280" s="126" t="n"/>
      <c r="Q280" s="43" t="n"/>
    </row>
    <row r="281">
      <c r="A281" s="37">
        <f>IF(G281&lt;&gt;"",1+MAX($A$7:A280),"")</f>
        <v/>
      </c>
      <c r="B281" s="44" t="inlineStr">
        <is>
          <t>E4</t>
        </is>
      </c>
      <c r="C281" s="44" t="n"/>
      <c r="D281" s="45" t="n"/>
      <c r="E281" s="45" t="n"/>
      <c r="F281" s="46" t="inlineStr">
        <is>
          <t>Fire Alarm Signal Horn</t>
        </is>
      </c>
      <c r="G281" s="44" t="n">
        <v>2</v>
      </c>
      <c r="H281" s="47" t="n">
        <v>0</v>
      </c>
      <c r="I281" s="123">
        <f>G281*(1+H281)</f>
        <v/>
      </c>
      <c r="J281" s="49" t="inlineStr">
        <is>
          <t>EA</t>
        </is>
      </c>
      <c r="K281" s="124" t="n">
        <v>0</v>
      </c>
      <c r="L281" s="124" t="n">
        <v>0</v>
      </c>
      <c r="M281" s="125">
        <f>K281*I281</f>
        <v/>
      </c>
      <c r="N281" s="125">
        <f>L281*I281</f>
        <v/>
      </c>
      <c r="O281" s="125">
        <f>L281+K281</f>
        <v/>
      </c>
      <c r="P281" s="126">
        <f>O281*I281</f>
        <v/>
      </c>
      <c r="Q281" s="43" t="n"/>
    </row>
    <row r="282">
      <c r="A282" s="37">
        <f>IF(G282&lt;&gt;"",1+MAX($A$7:A281),"")</f>
        <v/>
      </c>
      <c r="B282" s="44" t="inlineStr">
        <is>
          <t>E4</t>
        </is>
      </c>
      <c r="C282" s="44" t="n"/>
      <c r="D282" s="45" t="n"/>
      <c r="E282" s="45" t="n"/>
      <c r="F282" s="46" t="inlineStr">
        <is>
          <t>Fire Alarm ADA Strobe</t>
        </is>
      </c>
      <c r="G282" s="44" t="n">
        <v>27</v>
      </c>
      <c r="H282" s="47" t="n">
        <v>0</v>
      </c>
      <c r="I282" s="123">
        <f>G282*(1+H282)</f>
        <v/>
      </c>
      <c r="J282" s="49" t="inlineStr">
        <is>
          <t>EA</t>
        </is>
      </c>
      <c r="K282" s="124" t="n">
        <v>0</v>
      </c>
      <c r="L282" s="124" t="n">
        <v>0</v>
      </c>
      <c r="M282" s="125">
        <f>K282*I282</f>
        <v/>
      </c>
      <c r="N282" s="125">
        <f>L282*I282</f>
        <v/>
      </c>
      <c r="O282" s="125">
        <f>L282+K282</f>
        <v/>
      </c>
      <c r="P282" s="126">
        <f>O282*I282</f>
        <v/>
      </c>
      <c r="Q282" s="43" t="n"/>
    </row>
    <row r="283">
      <c r="A283" s="37">
        <f>IF(G283&lt;&gt;"",1+MAX($A$7:A282),"")</f>
        <v/>
      </c>
      <c r="B283" s="44" t="inlineStr">
        <is>
          <t>E4</t>
        </is>
      </c>
      <c r="C283" s="44" t="n"/>
      <c r="D283" s="45" t="n"/>
      <c r="E283" s="45" t="n"/>
      <c r="F283" s="46" t="inlineStr">
        <is>
          <t>Smoke Detector</t>
        </is>
      </c>
      <c r="G283" s="44" t="n">
        <v>1</v>
      </c>
      <c r="H283" s="47" t="n">
        <v>0</v>
      </c>
      <c r="I283" s="123">
        <f>G283*(1+H283)</f>
        <v/>
      </c>
      <c r="J283" s="49" t="inlineStr">
        <is>
          <t>EA</t>
        </is>
      </c>
      <c r="K283" s="124" t="n">
        <v>0</v>
      </c>
      <c r="L283" s="124" t="n">
        <v>0</v>
      </c>
      <c r="M283" s="125">
        <f>K283*I283</f>
        <v/>
      </c>
      <c r="N283" s="125">
        <f>L283*I283</f>
        <v/>
      </c>
      <c r="O283" s="125">
        <f>L283+K283</f>
        <v/>
      </c>
      <c r="P283" s="126">
        <f>O283*I283</f>
        <v/>
      </c>
      <c r="Q283" s="43" t="n"/>
    </row>
    <row r="284">
      <c r="A284" s="37">
        <f>IF(G284&lt;&gt;"",1+MAX($A$7:A283),"")</f>
        <v/>
      </c>
      <c r="B284" s="44" t="n"/>
      <c r="C284" s="44" t="n"/>
      <c r="D284" s="45" t="n"/>
      <c r="E284" s="45" t="n"/>
      <c r="F284" s="46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3" t="n"/>
    </row>
    <row r="285" ht="16.5" customHeight="1">
      <c r="A285" s="37">
        <f>IF(G285&lt;&gt;"",1+MAX($A$7:A284),"")</f>
        <v/>
      </c>
      <c r="B285" s="44" t="n"/>
      <c r="C285" s="44" t="n"/>
      <c r="D285" s="45" t="n"/>
      <c r="E285" s="62" t="n"/>
      <c r="F285" s="63" t="inlineStr">
        <is>
          <t>EMS AND SPECIAL SYSTEMS</t>
        </is>
      </c>
      <c r="G285" s="64" t="n"/>
      <c r="H285" s="47" t="n"/>
      <c r="I285" s="123" t="n"/>
      <c r="J285" s="49" t="n"/>
      <c r="K285" s="49" t="n"/>
      <c r="L285" s="49" t="n"/>
      <c r="M285" s="49" t="n"/>
      <c r="N285" s="125" t="n"/>
      <c r="O285" s="125" t="n"/>
      <c r="P285" s="126" t="n"/>
      <c r="Q285" s="43" t="n"/>
    </row>
    <row r="286" ht="31.5" customHeight="1">
      <c r="A286" s="37">
        <f>IF(G286&lt;&gt;"",1+MAX($A$7:A285),"")</f>
        <v/>
      </c>
      <c r="B286" s="44" t="inlineStr">
        <is>
          <t>E6</t>
        </is>
      </c>
      <c r="C286" s="44" t="n"/>
      <c r="D286" s="45" t="n"/>
      <c r="E286" s="45" t="n"/>
      <c r="F286" s="46" t="inlineStr">
        <is>
          <t>Temperature Sensor Rough-In
Box And Conduit To Accessible Ceiling</t>
        </is>
      </c>
      <c r="G286" s="44" t="n">
        <v>7</v>
      </c>
      <c r="H286" s="47" t="n">
        <v>0</v>
      </c>
      <c r="I286" s="123">
        <f>G286*(1+H286)</f>
        <v/>
      </c>
      <c r="J286" s="49" t="inlineStr">
        <is>
          <t>EA</t>
        </is>
      </c>
      <c r="K286" s="124" t="n">
        <v>0</v>
      </c>
      <c r="L286" s="124" t="n">
        <v>0</v>
      </c>
      <c r="M286" s="125">
        <f>K286*I286</f>
        <v/>
      </c>
      <c r="N286" s="125">
        <f>L286*I286</f>
        <v/>
      </c>
      <c r="O286" s="125">
        <f>L286+K286</f>
        <v/>
      </c>
      <c r="P286" s="126">
        <f>O286*I286</f>
        <v/>
      </c>
      <c r="Q286" s="43" t="n"/>
    </row>
    <row r="287">
      <c r="A287" s="37">
        <f>IF(G287&lt;&gt;"",1+MAX($A$7:A286),"")</f>
        <v/>
      </c>
      <c r="B287" s="44" t="inlineStr">
        <is>
          <t>E6</t>
        </is>
      </c>
      <c r="C287" s="44" t="n"/>
      <c r="D287" s="45" t="n"/>
      <c r="E287" s="45" t="n"/>
      <c r="F287" s="46" t="inlineStr">
        <is>
          <t>EF-2 Control Wiring</t>
        </is>
      </c>
      <c r="G287" s="44" t="n">
        <v>2</v>
      </c>
      <c r="H287" s="47" t="n">
        <v>0</v>
      </c>
      <c r="I287" s="123">
        <f>G287*(1+H287)</f>
        <v/>
      </c>
      <c r="J287" s="49" t="inlineStr">
        <is>
          <t>LS</t>
        </is>
      </c>
      <c r="K287" s="124" t="n">
        <v>0</v>
      </c>
      <c r="L287" s="124" t="n">
        <v>0</v>
      </c>
      <c r="M287" s="125">
        <f>K287*I287</f>
        <v/>
      </c>
      <c r="N287" s="125">
        <f>L287*I287</f>
        <v/>
      </c>
      <c r="O287" s="125">
        <f>L287+K287</f>
        <v/>
      </c>
      <c r="P287" s="126">
        <f>O287*I287</f>
        <v/>
      </c>
      <c r="Q287" s="43" t="n"/>
    </row>
    <row r="288" ht="31.5" customHeight="1">
      <c r="A288" s="37">
        <f>IF(G288&lt;&gt;"",1+MAX($A$7:A287),"")</f>
        <v/>
      </c>
      <c r="B288" s="44" t="inlineStr">
        <is>
          <t>E8</t>
        </is>
      </c>
      <c r="C288" s="44" t="n"/>
      <c r="D288" s="45" t="n"/>
      <c r="E288" s="45" t="n"/>
      <c r="F288" s="46" t="inlineStr">
        <is>
          <t>EAS Pedestal Conduit
1" Under Slab Conduit And Backer Board</t>
        </is>
      </c>
      <c r="G288" s="44" t="n">
        <v>2</v>
      </c>
      <c r="H288" s="47" t="n">
        <v>0</v>
      </c>
      <c r="I288" s="123">
        <f>G288*(1+H288)</f>
        <v/>
      </c>
      <c r="J288" s="49" t="inlineStr">
        <is>
          <t>EA</t>
        </is>
      </c>
      <c r="K288" s="124" t="n">
        <v>0</v>
      </c>
      <c r="L288" s="124" t="n">
        <v>0</v>
      </c>
      <c r="M288" s="125">
        <f>K288*I288</f>
        <v/>
      </c>
      <c r="N288" s="125">
        <f>L288*I288</f>
        <v/>
      </c>
      <c r="O288" s="125">
        <f>L288+K288</f>
        <v/>
      </c>
      <c r="P288" s="126">
        <f>O288*I288</f>
        <v/>
      </c>
      <c r="Q288" s="43" t="n"/>
    </row>
    <row r="289">
      <c r="A289" s="37">
        <f>IF(G289&lt;&gt;"",1+MAX($A$7:A288),"")</f>
        <v/>
      </c>
      <c r="B289" s="44" t="inlineStr">
        <is>
          <t>E8</t>
        </is>
      </c>
      <c r="C289" s="44" t="n"/>
      <c r="D289" s="45" t="n"/>
      <c r="E289" s="45" t="n"/>
      <c r="F289" s="46" t="inlineStr">
        <is>
          <t>Delayed Egress Device Wiring</t>
        </is>
      </c>
      <c r="G289" s="44" t="n">
        <v>1</v>
      </c>
      <c r="H289" s="47" t="n">
        <v>0</v>
      </c>
      <c r="I289" s="123">
        <f>G289*(1+H289)</f>
        <v/>
      </c>
      <c r="J289" s="49" t="inlineStr">
        <is>
          <t>LS</t>
        </is>
      </c>
      <c r="K289" s="124" t="n">
        <v>0</v>
      </c>
      <c r="L289" s="124" t="n">
        <v>0</v>
      </c>
      <c r="M289" s="125">
        <f>K289*I289</f>
        <v/>
      </c>
      <c r="N289" s="125">
        <f>L289*I289</f>
        <v/>
      </c>
      <c r="O289" s="125">
        <f>L289+K289</f>
        <v/>
      </c>
      <c r="P289" s="126">
        <f>O289*I289</f>
        <v/>
      </c>
      <c r="Q289" s="43" t="n"/>
    </row>
    <row r="290">
      <c r="A290" s="37">
        <f>IF(G290&lt;&gt;"",1+MAX($A$7:A289),"")</f>
        <v/>
      </c>
      <c r="B290" s="44" t="n"/>
      <c r="C290" s="44" t="n"/>
      <c r="D290" s="45" t="n"/>
      <c r="E290" s="45" t="n"/>
      <c r="F290" s="46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3" t="n"/>
    </row>
    <row r="291" ht="17.25" customHeight="1">
      <c r="A291" s="37">
        <f>IF(G291&lt;&gt;"",1+MAX($A$7:A290),"")</f>
        <v/>
      </c>
      <c r="B291" s="44" t="n"/>
      <c r="C291" s="44" t="n"/>
      <c r="D291" s="45" t="n"/>
      <c r="E291" s="45" t="n"/>
      <c r="F291" s="53" t="inlineStr">
        <is>
          <t>ELECTRICAL SUB TOTAL</t>
        </is>
      </c>
      <c r="G291" s="54" t="n"/>
      <c r="H291" s="54" t="n"/>
      <c r="I291" s="54" t="n"/>
      <c r="J291" s="54" t="n"/>
      <c r="K291" s="54" t="n"/>
      <c r="L291" s="54" t="n"/>
      <c r="M291" s="127">
        <f>SUM(M211:M290)</f>
        <v/>
      </c>
      <c r="N291" s="127">
        <f>SUM(N211:N290)</f>
        <v/>
      </c>
      <c r="O291" s="54" t="n"/>
      <c r="P291" s="56" t="n"/>
      <c r="Q291" s="128">
        <f>SUM(P211:P290)</f>
        <v/>
      </c>
    </row>
    <row r="292" ht="17.25" customHeight="1">
      <c r="A292" s="37">
        <f>IF(G292&lt;&gt;"",1+MAX($A$7:A291),"")</f>
        <v/>
      </c>
      <c r="B292" s="58" t="n"/>
      <c r="C292" s="58" t="n"/>
      <c r="D292" s="59" t="n"/>
      <c r="E292" s="59" t="n"/>
      <c r="F292" s="60" t="n"/>
      <c r="G292" s="60" t="n"/>
      <c r="H292" s="60" t="n"/>
      <c r="I292" s="60" t="n"/>
      <c r="J292" s="60" t="n"/>
      <c r="K292" s="60" t="n"/>
      <c r="L292" s="60" t="n"/>
      <c r="M292" s="60" t="n"/>
      <c r="N292" s="60" t="n"/>
      <c r="O292" s="60" t="n"/>
      <c r="P292" s="60" t="n"/>
      <c r="Q292" s="129" t="n"/>
    </row>
    <row r="293" ht="16.5" customHeight="1">
      <c r="A293" s="66" t="inlineStr">
        <is>
          <t>SUB TOTALS</t>
        </is>
      </c>
      <c r="B293" s="67" t="n"/>
      <c r="C293" s="68" t="n"/>
      <c r="D293" s="68" t="n"/>
      <c r="E293" s="68" t="n"/>
      <c r="F293" s="68" t="n"/>
      <c r="G293" s="68" t="n"/>
      <c r="H293" s="68" t="n"/>
      <c r="I293" s="67" t="n"/>
      <c r="J293" s="68" t="n"/>
      <c r="K293" s="67" t="n"/>
      <c r="L293" s="67" t="n"/>
      <c r="M293" s="130">
        <f>SUM(M7:M292)/2</f>
        <v/>
      </c>
      <c r="N293" s="130">
        <f>SUM(N7:N292)/2</f>
        <v/>
      </c>
      <c r="O293" s="67" t="n"/>
      <c r="P293" s="70">
        <f>SUM(P7:P292)</f>
        <v/>
      </c>
      <c r="Q293" s="70">
        <f>SUM(Q7:Q292)</f>
        <v/>
      </c>
    </row>
    <row r="294">
      <c r="A294" s="30" t="inlineStr">
        <is>
          <t>TAX ON MATERIAL</t>
        </is>
      </c>
      <c r="B294" s="71" t="n"/>
      <c r="C294" s="71" t="n"/>
      <c r="D294" s="72" t="n"/>
      <c r="E294" s="72" t="n"/>
      <c r="F294" s="72" t="n"/>
      <c r="G294" s="71" t="n"/>
      <c r="H294" s="71" t="n"/>
      <c r="I294" s="71" t="n"/>
      <c r="J294" s="71" t="n"/>
      <c r="K294" s="73" t="n">
        <v>0.08500000000000001</v>
      </c>
      <c r="L294" s="71" t="n"/>
      <c r="M294" s="71" t="n"/>
      <c r="N294" s="71" t="n"/>
      <c r="O294" s="71" t="n"/>
      <c r="P294" s="74">
        <f>N293*K294</f>
        <v/>
      </c>
      <c r="Q294" s="75">
        <f>N293*K294</f>
        <v/>
      </c>
    </row>
    <row r="295" ht="16.5" customHeight="1">
      <c r="A295" s="30" t="inlineStr">
        <is>
          <t>OVERHEAD &amp; PROFIT</t>
        </is>
      </c>
      <c r="B295" s="71" t="n"/>
      <c r="C295" s="71" t="n"/>
      <c r="D295" s="72" t="n"/>
      <c r="E295" s="72" t="n"/>
      <c r="F295" s="72" t="n"/>
      <c r="G295" s="71" t="n"/>
      <c r="H295" s="71" t="n"/>
      <c r="I295" s="71" t="n"/>
      <c r="J295" s="71" t="n"/>
      <c r="K295" s="73" t="n">
        <v>0.15</v>
      </c>
      <c r="L295" s="71" t="n"/>
      <c r="M295" s="71" t="n"/>
      <c r="N295" s="71" t="n"/>
      <c r="O295" s="71" t="n"/>
      <c r="P295" s="74">
        <f>P293*K295</f>
        <v/>
      </c>
      <c r="Q295" s="75">
        <f>Q293*K295</f>
        <v/>
      </c>
    </row>
    <row r="296" ht="16.5" customHeight="1">
      <c r="A296" s="66" t="inlineStr">
        <is>
          <t>TOTAL BASE BID</t>
        </is>
      </c>
      <c r="B296" s="67" t="n"/>
      <c r="C296" s="68" t="n"/>
      <c r="D296" s="68" t="n"/>
      <c r="E296" s="68" t="n"/>
      <c r="F296" s="68" t="n"/>
      <c r="G296" s="68" t="n"/>
      <c r="H296" s="68" t="n"/>
      <c r="I296" s="67" t="n"/>
      <c r="J296" s="68" t="n"/>
      <c r="K296" s="67" t="n"/>
      <c r="L296" s="67" t="n"/>
      <c r="M296" s="67" t="n"/>
      <c r="N296" s="67" t="n"/>
      <c r="O296" s="67" t="n"/>
      <c r="P296" s="76">
        <f>SUM(P293:P295)</f>
        <v/>
      </c>
      <c r="Q296" s="77">
        <f>SUM(Q293:Q295)</f>
        <v/>
      </c>
    </row>
  </sheetData>
  <printOptions horizontalCentered="1"/>
  <pageMargins left="0.25" right="0.25" top="0.75" bottom="0.75" header="0.511811023622047" footer="0.511811023622047"/>
  <pageSetup orientation="portrait" paperSize="9" scale="44" fitToHeight="0" horizontalDpi="300" verticalDpi="300"/>
  <rowBreaks count="1" manualBreakCount="1">
    <brk id="445" min="0" max="16383" man="1"/>
  </rowBreaks>
</worksheet>
</file>

<file path=xl/worksheets/sheet2.xml><?xml version="1.0" encoding="utf-8"?>
<worksheet xmlns="http://schemas.openxmlformats.org/spreadsheetml/2006/main">
  <sheetPr>
    <tabColor rgb="FF7030A0"/>
    <outlinePr summaryBelow="1" summaryRight="1"/>
    <pageSetUpPr fitToPage="1"/>
  </sheetPr>
  <dimension ref="A1:K26"/>
  <sheetViews>
    <sheetView view="pageBreakPreview" zoomScaleNormal="130" workbookViewId="0">
      <pane ySplit="5" topLeftCell="A7" activePane="bottomLeft" state="frozen"/>
      <selection pane="bottomLeft" activeCell="F21" sqref="F21"/>
    </sheetView>
  </sheetViews>
  <sheetFormatPr baseColWidth="8" defaultColWidth="8.7265625" defaultRowHeight="15.6"/>
  <cols>
    <col width="3.453125" customWidth="1" style="78" min="1" max="2"/>
    <col width="11.453125" customWidth="1" style="78" min="3" max="3"/>
    <col width="34.08984375" customWidth="1" style="78" min="4" max="4"/>
    <col width="5.90625" customWidth="1" style="78" min="5" max="5"/>
    <col width="14.54296875" customWidth="1" style="78" min="6" max="9"/>
    <col width="6" customWidth="1" style="78" min="10" max="10"/>
    <col width="3.453125" customWidth="1" style="78" min="11" max="11"/>
    <col width="8.7265625" customWidth="1" style="78" min="12" max="16384"/>
  </cols>
  <sheetData>
    <row r="1" ht="6" customHeight="1">
      <c r="A1" s="79" t="n"/>
      <c r="B1" s="80" t="n"/>
      <c r="C1" s="80" t="n"/>
      <c r="D1" s="80" t="n"/>
      <c r="E1" s="81" t="n"/>
      <c r="F1" s="81" t="n"/>
      <c r="G1" s="81" t="n"/>
      <c r="H1" s="81" t="n"/>
      <c r="I1" s="81" t="n"/>
      <c r="J1" s="80" t="n"/>
      <c r="K1" s="82" t="n"/>
    </row>
    <row r="2" ht="6" customHeight="1">
      <c r="A2" s="83" t="n"/>
      <c r="B2" s="84" t="n"/>
      <c r="C2" s="84" t="n"/>
      <c r="D2" s="84" t="n"/>
      <c r="E2" s="84" t="n"/>
      <c r="F2" s="84" t="n"/>
      <c r="G2" s="84" t="n"/>
      <c r="H2" s="84" t="n"/>
      <c r="I2" s="84" t="n"/>
      <c r="J2" s="84" t="n"/>
      <c r="K2" s="85" t="n"/>
    </row>
    <row r="3" ht="16.5" customHeight="1">
      <c r="A3" s="83" t="n"/>
      <c r="B3" s="84" t="n"/>
      <c r="C3" s="86" t="inlineStr">
        <is>
          <t>PROJECT</t>
        </is>
      </c>
      <c r="D3" s="87">
        <f>'DETAIL ESTIMATE'!C$1</f>
        <v/>
      </c>
      <c r="E3" s="88" t="n"/>
      <c r="F3" s="88" t="n"/>
      <c r="G3" s="88" t="n"/>
      <c r="H3" s="88" t="n"/>
      <c r="I3" s="89">
        <f>'DETAIL ESTIMATE'!Q$1</f>
        <v/>
      </c>
      <c r="J3" s="90" t="n"/>
      <c r="K3" s="85" t="n"/>
    </row>
    <row r="4" ht="16.5" customHeight="1">
      <c r="A4" s="83" t="n"/>
      <c r="B4" s="91" t="n"/>
      <c r="C4" s="92" t="inlineStr">
        <is>
          <t>ADDRESS</t>
        </is>
      </c>
      <c r="D4" s="87">
        <f>'DETAIL ESTIMATE'!C$2</f>
        <v/>
      </c>
      <c r="E4" s="88" t="n"/>
      <c r="F4" s="88" t="n"/>
      <c r="G4" s="88" t="n"/>
      <c r="H4" s="88" t="n"/>
      <c r="I4" s="93" t="n"/>
      <c r="J4" s="91" t="n"/>
      <c r="K4" s="85" t="n"/>
    </row>
    <row r="5" ht="30.75" customHeight="1">
      <c r="A5" s="83" t="n"/>
      <c r="B5" s="91" t="n"/>
      <c r="C5" s="94" t="n"/>
      <c r="D5" s="95" t="inlineStr">
        <is>
          <t>DESCRIPTION</t>
        </is>
      </c>
      <c r="E5" s="96" t="n"/>
      <c r="F5" s="97" t="inlineStr">
        <is>
          <t>LABOR
W/O O&amp;P</t>
        </is>
      </c>
      <c r="G5" s="97" t="inlineStr">
        <is>
          <t>MATERIAL
W/O O&amp;P</t>
        </is>
      </c>
      <c r="H5" s="97" t="inlineStr">
        <is>
          <t>SUBTOTAL W/O O&amp;P</t>
        </is>
      </c>
      <c r="I5" s="98" t="inlineStr">
        <is>
          <t>TOTAL INCLUDING O&amp;P</t>
        </is>
      </c>
      <c r="J5" s="91" t="n"/>
      <c r="K5" s="85" t="n"/>
    </row>
    <row r="6">
      <c r="A6" s="83" t="n"/>
      <c r="B6" s="91" t="n"/>
      <c r="C6" s="99" t="n"/>
      <c r="D6" s="100" t="inlineStr">
        <is>
          <t>GENERAL REQUIREMENTS</t>
        </is>
      </c>
      <c r="E6" s="101" t="n"/>
      <c r="F6" s="127">
        <f>'DETAIL ESTIMATE'!M$16</f>
        <v/>
      </c>
      <c r="G6" s="127">
        <f>'DETAIL ESTIMATE'!N$16</f>
        <v/>
      </c>
      <c r="H6" s="101">
        <f>+F6+G6</f>
        <v/>
      </c>
      <c r="I6" s="102">
        <f>+H6*(1+E$23)</f>
        <v/>
      </c>
      <c r="J6" s="91" t="n"/>
      <c r="K6" s="85" t="n"/>
    </row>
    <row r="7">
      <c r="A7" s="83" t="n"/>
      <c r="B7" s="91" t="n"/>
      <c r="C7" s="99" t="n"/>
      <c r="D7" s="103" t="inlineStr">
        <is>
          <t>DEMOLITION</t>
        </is>
      </c>
      <c r="E7" s="104" t="n"/>
      <c r="F7" s="127">
        <f>'DETAIL ESTIMATE'!M$36</f>
        <v/>
      </c>
      <c r="G7" s="127">
        <f>'DETAIL ESTIMATE'!N$36</f>
        <v/>
      </c>
      <c r="H7" s="104">
        <f>+F7+G7</f>
        <v/>
      </c>
      <c r="I7" s="105">
        <f>+H7*(1+E$23)</f>
        <v/>
      </c>
      <c r="J7" s="91" t="n"/>
      <c r="K7" s="85" t="n"/>
    </row>
    <row r="8">
      <c r="A8" s="83" t="n"/>
      <c r="B8" s="91" t="n"/>
      <c r="C8" s="99" t="n"/>
      <c r="D8" s="103" t="inlineStr">
        <is>
          <t>PLUMBING</t>
        </is>
      </c>
      <c r="E8" s="104" t="n"/>
      <c r="F8" s="127">
        <f>'DETAIL ESTIMATE'!M$119</f>
        <v/>
      </c>
      <c r="G8" s="127">
        <f>'DETAIL ESTIMATE'!N$119</f>
        <v/>
      </c>
      <c r="H8" s="104">
        <f>+F8+G8</f>
        <v/>
      </c>
      <c r="I8" s="105">
        <f>+H8*(1+E$23)</f>
        <v/>
      </c>
      <c r="J8" s="91" t="n"/>
      <c r="K8" s="85" t="n"/>
    </row>
    <row r="9">
      <c r="A9" s="83" t="n"/>
      <c r="B9" s="91" t="n"/>
      <c r="C9" s="99" t="n"/>
      <c r="D9" s="103" t="inlineStr">
        <is>
          <t>HVAC</t>
        </is>
      </c>
      <c r="E9" s="104" t="n"/>
      <c r="F9" s="127">
        <f>'DETAIL ESTIMATE'!M$208</f>
        <v/>
      </c>
      <c r="G9" s="127">
        <f>'DETAIL ESTIMATE'!N$208</f>
        <v/>
      </c>
      <c r="H9" s="104">
        <f>+F9+G9</f>
        <v/>
      </c>
      <c r="I9" s="105">
        <f>+H9*(1+E$23)</f>
        <v/>
      </c>
      <c r="J9" s="91" t="n"/>
      <c r="K9" s="85" t="n"/>
    </row>
    <row r="10">
      <c r="A10" s="83" t="n"/>
      <c r="B10" s="91" t="n"/>
      <c r="C10" s="99" t="n"/>
      <c r="D10" s="103" t="inlineStr">
        <is>
          <t>ELECTRICAL</t>
        </is>
      </c>
      <c r="E10" s="104" t="n"/>
      <c r="F10" s="127">
        <f>'DETAIL ESTIMATE'!M$291</f>
        <v/>
      </c>
      <c r="G10" s="127">
        <f>'DETAIL ESTIMATE'!N$291</f>
        <v/>
      </c>
      <c r="H10" s="104">
        <f>+F10+G10</f>
        <v/>
      </c>
      <c r="I10" s="105">
        <f>+H10*(1+E$23)</f>
        <v/>
      </c>
      <c r="J10" s="91" t="n"/>
      <c r="K10" s="85" t="n"/>
    </row>
    <row r="11" hidden="1">
      <c r="A11" s="83" t="n"/>
      <c r="B11" s="91" t="n"/>
      <c r="C11" s="99" t="n"/>
      <c r="D11" s="103" t="n"/>
      <c r="E11" s="104" t="n"/>
      <c r="F11" s="127" t="n"/>
      <c r="G11" s="127" t="n"/>
      <c r="H11" s="104" t="n"/>
      <c r="I11" s="105" t="n"/>
      <c r="J11" s="91" t="n"/>
      <c r="K11" s="85" t="n"/>
    </row>
    <row r="12" hidden="1">
      <c r="A12" s="83" t="n"/>
      <c r="B12" s="91" t="n"/>
      <c r="C12" s="99" t="n"/>
      <c r="D12" s="103" t="n"/>
      <c r="E12" s="104" t="n"/>
      <c r="F12" s="127" t="n"/>
      <c r="G12" s="127" t="n"/>
      <c r="H12" s="104" t="n"/>
      <c r="I12" s="105" t="n"/>
      <c r="J12" s="91" t="n"/>
      <c r="K12" s="85" t="n"/>
    </row>
    <row r="13" hidden="1">
      <c r="A13" s="83" t="n"/>
      <c r="B13" s="91" t="n"/>
      <c r="C13" s="99" t="n"/>
      <c r="D13" s="103" t="n"/>
      <c r="E13" s="104" t="n"/>
      <c r="F13" s="127" t="n"/>
      <c r="G13" s="127" t="n"/>
      <c r="H13" s="104" t="n"/>
      <c r="I13" s="105" t="n"/>
      <c r="J13" s="91" t="n"/>
      <c r="K13" s="85" t="n"/>
    </row>
    <row r="14" hidden="1">
      <c r="A14" s="83" t="n"/>
      <c r="B14" s="91" t="n"/>
      <c r="C14" s="99" t="n"/>
      <c r="D14" s="103" t="n"/>
      <c r="E14" s="104" t="n"/>
      <c r="F14" s="127" t="n"/>
      <c r="G14" s="127" t="n"/>
      <c r="H14" s="104" t="n"/>
      <c r="I14" s="105" t="n"/>
      <c r="J14" s="91" t="n"/>
      <c r="K14" s="85" t="n"/>
    </row>
    <row r="15" hidden="1">
      <c r="A15" s="83" t="n"/>
      <c r="B15" s="91" t="n"/>
      <c r="C15" s="99" t="n"/>
      <c r="D15" s="103" t="n"/>
      <c r="E15" s="104" t="n"/>
      <c r="F15" s="127" t="n"/>
      <c r="G15" s="127" t="n"/>
      <c r="H15" s="104" t="n"/>
      <c r="I15" s="105" t="n"/>
      <c r="J15" s="91" t="n"/>
      <c r="K15" s="85" t="n"/>
    </row>
    <row r="16" hidden="1">
      <c r="A16" s="83" t="n"/>
      <c r="B16" s="91" t="n"/>
      <c r="C16" s="99" t="n"/>
      <c r="D16" s="103" t="n"/>
      <c r="E16" s="104" t="n"/>
      <c r="F16" s="127" t="n"/>
      <c r="G16" s="127" t="n"/>
      <c r="H16" s="104" t="n"/>
      <c r="I16" s="105" t="n"/>
      <c r="J16" s="91" t="n"/>
      <c r="K16" s="85" t="n"/>
    </row>
    <row r="17" hidden="1">
      <c r="A17" s="83" t="n"/>
      <c r="B17" s="91" t="n"/>
      <c r="C17" s="99" t="n"/>
      <c r="D17" s="103" t="n"/>
      <c r="E17" s="104" t="n"/>
      <c r="F17" s="127" t="n"/>
      <c r="G17" s="127" t="n"/>
      <c r="H17" s="104" t="n"/>
      <c r="I17" s="105" t="n"/>
      <c r="J17" s="91" t="n"/>
      <c r="K17" s="85" t="n"/>
    </row>
    <row r="18" hidden="1">
      <c r="A18" s="83" t="n"/>
      <c r="B18" s="91" t="n"/>
      <c r="C18" s="99" t="n"/>
      <c r="D18" s="103" t="n"/>
      <c r="E18" s="104" t="n"/>
      <c r="F18" s="127" t="n"/>
      <c r="G18" s="127" t="n"/>
      <c r="H18" s="104" t="n"/>
      <c r="I18" s="105" t="n"/>
      <c r="J18" s="91" t="n"/>
      <c r="K18" s="85" t="n"/>
    </row>
    <row r="19" hidden="1">
      <c r="A19" s="83" t="n"/>
      <c r="B19" s="91" t="n"/>
      <c r="C19" s="99" t="n"/>
      <c r="D19" s="103" t="n"/>
      <c r="E19" s="104" t="n"/>
      <c r="F19" s="127" t="n"/>
      <c r="G19" s="127" t="n"/>
      <c r="H19" s="104" t="n"/>
      <c r="I19" s="105" t="n"/>
      <c r="J19" s="91" t="n"/>
      <c r="K19" s="85" t="n"/>
    </row>
    <row r="20">
      <c r="A20" s="83" t="n"/>
      <c r="B20" s="91" t="n"/>
      <c r="C20" s="99" t="n"/>
      <c r="D20" s="106" t="n"/>
      <c r="E20" s="104" t="n"/>
      <c r="F20" s="104" t="n"/>
      <c r="G20" s="104" t="n"/>
      <c r="H20" s="104" t="n"/>
      <c r="I20" s="105" t="n"/>
      <c r="J20" s="91" t="n"/>
      <c r="K20" s="85" t="n"/>
    </row>
    <row r="21" ht="17.25" customHeight="1">
      <c r="A21" s="83" t="n"/>
      <c r="B21" s="91" t="n"/>
      <c r="C21" s="99" t="n"/>
      <c r="D21" s="107" t="inlineStr">
        <is>
          <t>Subtotal</t>
        </is>
      </c>
      <c r="E21" s="104" t="n"/>
      <c r="F21" s="108">
        <f>SUM(F6:F20)</f>
        <v/>
      </c>
      <c r="G21" s="108">
        <f>SUM(G6:G20)</f>
        <v/>
      </c>
      <c r="H21" s="108">
        <f>SUM(H6:H20)</f>
        <v/>
      </c>
      <c r="I21" s="109">
        <f>SUM(I6:I20)</f>
        <v/>
      </c>
      <c r="J21" s="91" t="n"/>
      <c r="K21" s="85" t="n"/>
    </row>
    <row r="22" ht="17.25" customHeight="1">
      <c r="A22" s="83" t="n"/>
      <c r="B22" s="91" t="n"/>
      <c r="C22" s="99" t="n"/>
      <c r="D22" s="107">
        <f>'DETAIL ESTIMATE'!A$294</f>
        <v/>
      </c>
      <c r="E22" s="110">
        <f>'DETAIL ESTIMATE'!K$294</f>
        <v/>
      </c>
      <c r="F22" s="111" t="n"/>
      <c r="G22" s="111" t="n"/>
      <c r="H22" s="111">
        <f>+G21*E22</f>
        <v/>
      </c>
      <c r="I22" s="105" t="n"/>
      <c r="J22" s="91" t="n"/>
      <c r="K22" s="85" t="n"/>
    </row>
    <row r="23" ht="17.25" customHeight="1">
      <c r="A23" s="83" t="n"/>
      <c r="B23" s="91" t="n"/>
      <c r="C23" s="99" t="n"/>
      <c r="D23" s="107" t="inlineStr">
        <is>
          <t>Overhead and profit</t>
        </is>
      </c>
      <c r="E23" s="110">
        <f>'DETAIL ESTIMATE'!K$295</f>
        <v/>
      </c>
      <c r="F23" s="111" t="n"/>
      <c r="G23" s="111" t="n"/>
      <c r="H23" s="111">
        <f>+H21*E23</f>
        <v/>
      </c>
      <c r="I23" s="105">
        <f>G21*E22</f>
        <v/>
      </c>
      <c r="J23" s="91" t="n"/>
      <c r="K23" s="85" t="n"/>
    </row>
    <row r="24" ht="16.5" customHeight="1">
      <c r="A24" s="83" t="n"/>
      <c r="B24" s="91" t="n"/>
      <c r="C24" s="112" t="n"/>
      <c r="D24" s="113" t="inlineStr">
        <is>
          <t>TOTAL BASE BID (INCL. OVERHEAD AND PROFIT)</t>
        </is>
      </c>
      <c r="E24" s="114" t="n"/>
      <c r="F24" s="114" t="n"/>
      <c r="G24" s="114" t="n"/>
      <c r="H24" s="114">
        <f>SUM(H21:H23)</f>
        <v/>
      </c>
      <c r="I24" s="115">
        <f>SUM(I21:I23)</f>
        <v/>
      </c>
      <c r="J24" s="91" t="n"/>
      <c r="K24" s="85" t="n"/>
    </row>
    <row r="25">
      <c r="A25" s="83" t="n"/>
      <c r="B25" s="91" t="n"/>
      <c r="C25" s="91" t="n"/>
      <c r="D25" s="91" t="n"/>
      <c r="E25" s="91" t="n"/>
      <c r="F25" s="91" t="n"/>
      <c r="G25" s="91" t="n"/>
      <c r="H25" s="91" t="n"/>
      <c r="I25" s="91" t="n"/>
      <c r="J25" s="116" t="n"/>
      <c r="K25" s="85" t="n"/>
    </row>
    <row r="26" ht="16.5" customHeight="1">
      <c r="A26" s="117" t="n"/>
      <c r="B26" s="118" t="n"/>
      <c r="C26" s="118" t="n"/>
      <c r="D26" s="119" t="inlineStr">
        <is>
          <t>See next tab for detailed estimate.</t>
        </is>
      </c>
      <c r="E26" s="118" t="n"/>
      <c r="F26" s="118" t="n"/>
      <c r="G26" s="118" t="n"/>
      <c r="H26" s="118" t="n"/>
      <c r="I26" s="118" t="n"/>
      <c r="J26" s="120" t="n"/>
      <c r="K26" s="121" t="n"/>
    </row>
  </sheetData>
  <pageMargins left="0.7" right="0.7" top="0.75" bottom="0.75" header="0.511811023622047" footer="0.3"/>
  <pageSetup orientation="portrait" paperSize="9" scale="58" fitToHeight="0" horizontalDpi="300" verticalDpi="300"/>
  <headerFooter>
    <oddHeader/>
    <oddFooter>&amp;C&amp;P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:language>en-US</dc:language>
  <dcterms:created xsi:type="dcterms:W3CDTF">2020-03-21T19:02:02Z</dcterms:created>
  <dcterms:modified xsi:type="dcterms:W3CDTF">2026-10-07T04:38:14Z</dcterms:modified>
  <cp:lastModifiedBy>Apex Estimating &amp; Bid Services</cp:lastModifiedBy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LinkedDataId" fmtid="{D5CDD505-2E9C-101B-9397-08002B2CF9AE}" pid="2">
    <vt:lpwstr>{F27990E0-7442-4197-AFE3-BF9294E8FA0B}</vt:lpwstr>
  </property>
  <property name="PS9Connected" fmtid="{D5CDD505-2E9C-101B-9397-08002B2CF9AE}" pid="3">
    <vt:bool>1</vt:bool>
  </property>
  <property name="PlanSwiftJobGuid" fmtid="{D5CDD505-2E9C-101B-9397-08002B2CF9AE}" pid="4">
    <vt:lpwstr/>
  </property>
  <property name="PlanSwiftJobName" fmtid="{D5CDD505-2E9C-101B-9397-08002B2CF9AE}" pid="5">
    <vt:lpwstr/>
  </property>
</Properties>
</file>