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lient Summary" sheetId="1" state="visible" r:id="rId1"/>
    <sheet name="Trade Breakdown" sheetId="2" state="visible" r:id="rId2"/>
    <sheet name="Scope Estimate" sheetId="3" state="visible" r:id="rId3"/>
    <sheet name="Scope Estimate Detai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$#,##0.00"/>
  </numFmts>
  <fonts count="19">
    <font>
      <name val="Carlito"/>
      <color rgb="FF000000"/>
      <sz val="11"/>
      <scheme val="minor"/>
    </font>
    <font>
      <name val="Arial"/>
      <b val="1"/>
      <color rgb="FFFFFFFF"/>
      <sz val="18"/>
    </font>
    <font>
      <name val="Arial"/>
      <color rgb="FFFFFFFF"/>
      <sz val="10"/>
    </font>
    <font>
      <name val="Arial"/>
      <b val="1"/>
      <color theme="1"/>
      <sz val="10"/>
    </font>
    <font>
      <name val="Arial"/>
      <color theme="1"/>
      <sz val="10"/>
    </font>
    <font>
      <name val="Arial"/>
      <color theme="1"/>
      <sz val="11"/>
    </font>
    <font>
      <name val="Arial"/>
      <b val="1"/>
      <color rgb="FFFFFFFF"/>
      <sz val="11"/>
    </font>
    <font>
      <name val="Arial"/>
      <b val="1"/>
      <color rgb="FF183A5A"/>
      <sz val="22"/>
    </font>
    <font>
      <name val="Arial"/>
      <b val="1"/>
      <color rgb="FF183A5A"/>
      <sz val="30"/>
    </font>
    <font>
      <name val="Arial"/>
      <b val="1"/>
      <color rgb="FFC74646"/>
      <sz val="11"/>
    </font>
    <font>
      <name val="Arial"/>
      <i val="1"/>
      <color rgb="FF6B7280"/>
      <sz val="9"/>
    </font>
    <font>
      <name val="Carlito"/>
      <b val="1"/>
      <color rgb="FFFFFFFF"/>
      <sz val="15"/>
    </font>
    <font>
      <name val="Carlito"/>
      <i val="1"/>
      <color rgb="FFFFFFFF"/>
      <sz val="9"/>
    </font>
    <font>
      <name val="Carlito"/>
      <color theme="1"/>
      <sz val="11"/>
    </font>
    <font>
      <name val="Carlito"/>
      <b val="1"/>
      <color rgb="FFFFFFFF"/>
      <sz val="11"/>
    </font>
    <font>
      <name val="Carlito"/>
      <b val="1"/>
      <color rgb="FFFFFFFF"/>
      <sz val="9"/>
    </font>
    <font>
      <name val="Arial"/>
      <color rgb="FF1F2937"/>
      <sz val="10"/>
    </font>
    <font>
      <name val="Carlito"/>
      <i val="1"/>
      <color rgb="FF1F2937"/>
      <sz val="9"/>
    </font>
    <font>
      <name val="Arial"/>
      <color rgb="FF1F2937"/>
      <sz val="9"/>
    </font>
  </fonts>
  <fills count="9">
    <fill>
      <patternFill/>
    </fill>
    <fill>
      <patternFill patternType="lightGray"/>
    </fill>
    <fill>
      <patternFill patternType="solid">
        <fgColor rgb="FF183A5A"/>
        <bgColor rgb="FF183A5A"/>
      </patternFill>
    </fill>
    <fill>
      <patternFill patternType="solid">
        <fgColor rgb="FF2E5879"/>
        <bgColor rgb="FF2E5879"/>
      </patternFill>
    </fill>
    <fill>
      <patternFill patternType="solid">
        <fgColor rgb="FF1F8F84"/>
        <bgColor rgb="FF1F8F84"/>
      </patternFill>
    </fill>
    <fill>
      <patternFill patternType="solid">
        <fgColor rgb="FFD9AB45"/>
        <bgColor rgb="FFD9AB45"/>
      </patternFill>
    </fill>
    <fill>
      <patternFill patternType="solid">
        <fgColor rgb="FFEAF2F8"/>
        <bgColor rgb="FFEAF2F8"/>
      </patternFill>
    </fill>
    <fill>
      <patternFill patternType="solid">
        <fgColor rgb="FFE5F3F0"/>
        <bgColor rgb="FFE5F3F0"/>
      </patternFill>
    </fill>
    <fill>
      <patternFill patternType="solid">
        <fgColor rgb="FFFFF4D6"/>
        <bgColor rgb="FFFFF4D6"/>
      </patternFill>
    </fill>
  </fills>
  <borders count="1">
    <border/>
  </borders>
  <cellStyleXfs count="1">
    <xf numFmtId="0" fontId="0" fillId="0" borderId="0"/>
  </cellStyleXfs>
  <cellXfs count="52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0" borderId="0" applyAlignment="1" pivotButton="0" quotePrefix="1" xfId="0">
      <alignment vertical="center"/>
    </xf>
    <xf numFmtId="0" fontId="5" fillId="0" borderId="0" applyAlignment="1" pivotButton="0" quotePrefix="0" xfId="0">
      <alignment vertical="center"/>
    </xf>
    <xf numFmtId="0" fontId="6" fillId="3" borderId="0" applyAlignment="1" pivotButton="0" quotePrefix="0" xfId="0">
      <alignment vertical="center"/>
    </xf>
    <xf numFmtId="0" fontId="6" fillId="2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164" fontId="7" fillId="6" borderId="0" applyAlignment="1" pivotButton="0" quotePrefix="0" xfId="0">
      <alignment horizontal="center" vertical="center"/>
    </xf>
    <xf numFmtId="164" fontId="7" fillId="7" borderId="0" applyAlignment="1" pivotButton="0" quotePrefix="0" xfId="0">
      <alignment horizontal="center" vertical="center"/>
    </xf>
    <xf numFmtId="164" fontId="7" fillId="8" borderId="0" applyAlignment="1" pivotButton="0" quotePrefix="0" xfId="0">
      <alignment horizontal="center" vertical="center"/>
    </xf>
    <xf numFmtId="164" fontId="8" fillId="7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165" fontId="7" fillId="8" borderId="0" applyAlignment="1" pivotButton="0" quotePrefix="0" xfId="0">
      <alignment horizontal="center" vertical="center"/>
    </xf>
    <xf numFmtId="165" fontId="7" fillId="6" borderId="0" applyAlignment="1" pivotButton="0" quotePrefix="0" xfId="0">
      <alignment horizontal="center" vertical="center"/>
    </xf>
    <xf numFmtId="0" fontId="9" fillId="8" borderId="0" applyAlignment="1" pivotButton="0" quotePrefix="0" xfId="0">
      <alignment horizontal="center" vertical="center" wrapText="1"/>
    </xf>
    <xf numFmtId="0" fontId="10" fillId="6" borderId="0" applyAlignment="1" pivotButton="0" quotePrefix="0" xfId="0">
      <alignment horizontal="center" vertical="center" wrapText="1"/>
    </xf>
    <xf numFmtId="0" fontId="11" fillId="2" borderId="0" applyAlignment="1" pivotButton="0" quotePrefix="0" xfId="0">
      <alignment vertical="center"/>
    </xf>
    <xf numFmtId="0" fontId="12" fillId="3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14" fillId="3" borderId="0" applyAlignment="1" pivotButton="0" quotePrefix="0" xfId="0">
      <alignment vertical="center"/>
    </xf>
    <xf numFmtId="0" fontId="15" fillId="4" borderId="0" applyAlignment="1" pivotButton="0" quotePrefix="0" xfId="0">
      <alignment horizontal="center" vertical="center" wrapText="1"/>
    </xf>
    <xf numFmtId="0" fontId="16" fillId="0" borderId="0" applyAlignment="1" pivotButton="0" quotePrefix="0" xfId="0">
      <alignment vertical="center"/>
    </xf>
    <xf numFmtId="164" fontId="16" fillId="0" borderId="0" applyAlignment="1" pivotButton="0" quotePrefix="0" xfId="0">
      <alignment vertical="center"/>
    </xf>
    <xf numFmtId="165" fontId="16" fillId="0" borderId="0" applyAlignment="1" pivotButton="0" quotePrefix="0" xfId="0">
      <alignment vertical="center"/>
    </xf>
    <xf numFmtId="0" fontId="14" fillId="2" borderId="0" applyAlignment="1" pivotButton="0" quotePrefix="0" xfId="0">
      <alignment vertical="center"/>
    </xf>
    <xf numFmtId="164" fontId="14" fillId="2" borderId="0" applyAlignment="1" pivotButton="0" quotePrefix="0" xfId="0">
      <alignment vertical="center"/>
    </xf>
    <xf numFmtId="165" fontId="14" fillId="2" borderId="0" applyAlignment="1" pivotButton="0" quotePrefix="0" xfId="0">
      <alignment vertical="center"/>
    </xf>
    <xf numFmtId="0" fontId="17" fillId="8" borderId="0" applyAlignment="1" pivotButton="0" quotePrefix="0" xfId="0">
      <alignment vertical="center" wrapText="1"/>
    </xf>
    <xf numFmtId="0" fontId="12" fillId="3" borderId="0" applyAlignment="1" pivotButton="0" quotePrefix="0" xfId="0">
      <alignment vertical="center"/>
    </xf>
    <xf numFmtId="0" fontId="15" fillId="4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164" fontId="13" fillId="0" borderId="0" applyAlignment="1" pivotButton="0" quotePrefix="0" xfId="0">
      <alignment vertical="center"/>
    </xf>
    <xf numFmtId="0" fontId="14" fillId="2" borderId="0" applyAlignment="1" pivotButton="0" quotePrefix="0" xfId="0">
      <alignment vertical="center"/>
    </xf>
    <xf numFmtId="0" fontId="18" fillId="0" borderId="0" applyAlignment="1" pivotButton="0" quotePrefix="0" xfId="0">
      <alignment vertical="center" wrapText="1"/>
    </xf>
    <xf numFmtId="164" fontId="18" fillId="0" borderId="0" applyAlignment="1" pivotButton="0" quotePrefix="0" xfId="0">
      <alignment vertical="center"/>
    </xf>
    <xf numFmtId="165" fontId="18" fillId="0" borderId="0" applyAlignment="1" pivotButton="0" quotePrefix="0" xfId="0">
      <alignment vertical="center"/>
    </xf>
    <xf numFmtId="164" fontId="18" fillId="8" borderId="0" applyAlignment="1" pivotButton="0" quotePrefix="0" xfId="0">
      <alignment vertical="center"/>
    </xf>
    <xf numFmtId="0" fontId="17" fillId="8" borderId="0" applyAlignment="1" pivotButton="0" quotePrefix="0" xfId="0">
      <alignment vertical="center" wrapText="1"/>
    </xf>
    <xf numFmtId="0" fontId="18" fillId="0" borderId="0" applyAlignment="1" pivotButton="0" quotePrefix="0" xfId="0">
      <alignment vertical="center"/>
    </xf>
    <xf numFmtId="2" fontId="18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  <xf numFmtId="166" fontId="18" fillId="0" borderId="0" applyAlignment="1" pivotButton="0" quotePrefix="0" xfId="0">
      <alignment vertical="center"/>
    </xf>
    <xf numFmtId="166" fontId="18" fillId="0" borderId="0" applyAlignment="1" pivotButton="0" quotePrefix="0" xfId="0">
      <alignment vertical="center"/>
    </xf>
    <xf numFmtId="166" fontId="18" fillId="8" borderId="0" applyAlignment="1" pivotButton="0" quotePrefix="0" xfId="0">
      <alignment vertical="center"/>
    </xf>
    <xf numFmtId="0" fontId="18" fillId="0" borderId="0" applyAlignment="1" pivotButton="0" quotePrefix="0" xfId="0">
      <alignment vertical="center" wrapText="1"/>
    </xf>
    <xf numFmtId="166" fontId="14" fillId="2" borderId="0" applyAlignment="1" pivotButton="0" quotePrefix="0" xfId="0">
      <alignment vertical="center"/>
    </xf>
    <xf numFmtId="0" fontId="0" fillId="0" borderId="0" pivotButton="0" quotePrefix="0" xfId="0"/>
  </cellXfs>
  <cellStyles count="1">
    <cellStyle name="Normal" xfId="0" builtinId="0"/>
  </cellStyles>
  <dxfs count="1">
    <dxf>
      <font/>
      <fill>
        <patternFill patternType="solid">
          <fgColor rgb="FFEAF2F8"/>
          <bgColor rgb="FFEAF2F8"/>
        </patternFill>
      </fill>
      <border/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ColWidth="12.63" defaultRowHeight="15" customHeight="1"/>
  <cols>
    <col width="18" customWidth="1" style="51" min="1" max="9"/>
  </cols>
  <sheetData>
    <row r="1" ht="31.5" customHeight="1" s="51">
      <c r="A1" s="1" t="inlineStr">
        <is>
          <t>AIRCRAFT HANGARS (5 UNITS) - CLIENT BID SUMMARY</t>
        </is>
      </c>
    </row>
    <row r="2" ht="31.5" customHeight="1" s="51"/>
    <row r="3">
      <c r="A3" s="2" t="inlineStr">
        <is>
          <t>Texas | 21,900 SF</t>
        </is>
      </c>
    </row>
    <row r="4">
      <c r="A4" s="3" t="inlineStr">
        <is>
          <t>Prepared By</t>
        </is>
      </c>
      <c r="B4" s="4" t="inlineStr">
        <is>
          <t>Apex Estimating &amp; Bid Services</t>
        </is>
      </c>
      <c r="C4" s="3" t="inlineStr"/>
      <c r="D4" s="4" t="inlineStr"/>
      <c r="E4" s="3" t="inlineStr">
        <is>
          <t>Phone</t>
        </is>
      </c>
      <c r="F4" s="5" t="inlineStr">
        <is>
          <t>(207) 332-2259</t>
        </is>
      </c>
      <c r="G4" s="6" t="n"/>
      <c r="H4" s="6" t="n"/>
      <c r="I4" s="6" t="n"/>
    </row>
    <row r="5">
      <c r="A5" s="7" t="inlineStr">
        <is>
          <t>CONTRACT PRICE AT A GLANCE</t>
        </is>
      </c>
    </row>
    <row r="6">
      <c r="A6" s="8" t="inlineStr">
        <is>
          <t>DIRECT COST</t>
        </is>
      </c>
      <c r="D6" s="9" t="inlineStr">
        <is>
          <t>OVERHEAD &amp; PROFIT</t>
        </is>
      </c>
      <c r="G6" s="15" t="inlineStr">
        <is>
          <t>8% CONTINGENCY</t>
        </is>
      </c>
    </row>
    <row r="7">
      <c r="A7" s="11">
        <f>SUM('Scope Estimate Detail'!N5:N10)</f>
        <v/>
      </c>
      <c r="D7" s="12">
        <f>SUM('Scope Estimate Detail'!O5:O10)</f>
        <v/>
      </c>
      <c r="G7" s="13">
        <f>SUM('Scope Estimate Detail'!Q5:Q10)</f>
        <v/>
      </c>
    </row>
    <row r="8"/>
    <row r="9"/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>
      <c r="A11" s="8" t="inlineStr">
        <is>
          <t>FINAL CONSTRUCTION CONTRACT</t>
        </is>
      </c>
    </row>
    <row r="12">
      <c r="A12" s="14">
        <f>SUM('Scope Estimate Detail'!R5:R10)</f>
        <v/>
      </c>
    </row>
    <row r="13"/>
    <row r="14"/>
    <row r="15"/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>
      <c r="A17" s="7" t="inlineStr">
        <is>
          <t>MARKUPS AND RESERVE PERCENTAGES</t>
        </is>
      </c>
    </row>
    <row r="18">
      <c r="A18" s="9" t="inlineStr">
        <is>
          <t>OVERHEAD &amp; PROFIT</t>
        </is>
      </c>
      <c r="D18" s="15" t="inlineStr">
        <is>
          <t>CONTINGENCY</t>
        </is>
      </c>
      <c r="G18" s="16" t="inlineStr">
        <is>
          <t>MATERIAL SALES TAX</t>
        </is>
      </c>
    </row>
    <row r="19">
      <c r="A19" s="17" t="n">
        <v>0.18</v>
      </c>
      <c r="D19" s="17" t="n">
        <v>0.08</v>
      </c>
      <c r="G19" s="18" t="n">
        <v>0.083</v>
      </c>
    </row>
    <row r="20"/>
    <row r="21" ht="15.75" customHeight="1" s="51"/>
    <row r="22" ht="15.75" customHeight="1" s="5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 ht="15.75" customHeight="1" s="51">
      <c r="A23" s="7" t="n"/>
    </row>
    <row r="24" ht="15.75" customHeight="1" s="51">
      <c r="A24" s="19" t="n"/>
    </row>
    <row r="25" ht="15.75" customHeight="1" s="51"/>
    <row r="26" ht="15.75" customHeight="1" s="5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</row>
    <row r="27" ht="15.75" customHeight="1" s="51">
      <c r="A27" s="20" t="inlineStr">
        <is>
          <t>Material selections are included up to 105% of the stated material allowance. The 5% selection allowance is included within contingency and does not increase the contract price.</t>
        </is>
      </c>
    </row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  <row r="806" ht="15.75" customHeight="1" s="51"/>
    <row r="807" ht="15.75" customHeight="1" s="51"/>
    <row r="808" ht="15.75" customHeight="1" s="51"/>
    <row r="809" ht="15.75" customHeight="1" s="51"/>
    <row r="810" ht="15.75" customHeight="1" s="51"/>
    <row r="811" ht="15.75" customHeight="1" s="51"/>
    <row r="812" ht="15.75" customHeight="1" s="51"/>
    <row r="813" ht="15.75" customHeight="1" s="51"/>
    <row r="814" ht="15.75" customHeight="1" s="51"/>
    <row r="815" ht="15.75" customHeight="1" s="51"/>
    <row r="816" ht="15.75" customHeight="1" s="51"/>
    <row r="817" ht="15.75" customHeight="1" s="51"/>
    <row r="818" ht="15.75" customHeight="1" s="51"/>
    <row r="819" ht="15.75" customHeight="1" s="51"/>
    <row r="820" ht="15.75" customHeight="1" s="51"/>
    <row r="821" ht="15.75" customHeight="1" s="51"/>
    <row r="822" ht="15.75" customHeight="1" s="51"/>
    <row r="823" ht="15.75" customHeight="1" s="51"/>
    <row r="824" ht="15.75" customHeight="1" s="51"/>
    <row r="825" ht="15.75" customHeight="1" s="51"/>
    <row r="826" ht="15.75" customHeight="1" s="51"/>
    <row r="827" ht="15.75" customHeight="1" s="51"/>
    <row r="828" ht="15.75" customHeight="1" s="51"/>
    <row r="829" ht="15.75" customHeight="1" s="51"/>
    <row r="830" ht="15.75" customHeight="1" s="51"/>
    <row r="831" ht="15.75" customHeight="1" s="51"/>
    <row r="832" ht="15.75" customHeight="1" s="51"/>
    <row r="833" ht="15.75" customHeight="1" s="51"/>
    <row r="834" ht="15.75" customHeight="1" s="51"/>
    <row r="835" ht="15.75" customHeight="1" s="51"/>
    <row r="836" ht="15.75" customHeight="1" s="51"/>
    <row r="837" ht="15.75" customHeight="1" s="51"/>
    <row r="838" ht="15.75" customHeight="1" s="51"/>
    <row r="839" ht="15.75" customHeight="1" s="51"/>
    <row r="840" ht="15.75" customHeight="1" s="51"/>
    <row r="841" ht="15.75" customHeight="1" s="51"/>
    <row r="842" ht="15.75" customHeight="1" s="51"/>
    <row r="843" ht="15.75" customHeight="1" s="51"/>
    <row r="844" ht="15.75" customHeight="1" s="51"/>
    <row r="845" ht="15.75" customHeight="1" s="51"/>
    <row r="846" ht="15.75" customHeight="1" s="51"/>
    <row r="847" ht="15.75" customHeight="1" s="51"/>
    <row r="848" ht="15.75" customHeight="1" s="51"/>
    <row r="849" ht="15.75" customHeight="1" s="51"/>
    <row r="850" ht="15.75" customHeight="1" s="51"/>
    <row r="851" ht="15.75" customHeight="1" s="51"/>
    <row r="852" ht="15.75" customHeight="1" s="51"/>
    <row r="853" ht="15.75" customHeight="1" s="51"/>
    <row r="854" ht="15.75" customHeight="1" s="51"/>
    <row r="855" ht="15.75" customHeight="1" s="51"/>
    <row r="856" ht="15.75" customHeight="1" s="51"/>
    <row r="857" ht="15.75" customHeight="1" s="51"/>
    <row r="858" ht="15.75" customHeight="1" s="51"/>
    <row r="859" ht="15.75" customHeight="1" s="51"/>
    <row r="860" ht="15.75" customHeight="1" s="51"/>
    <row r="861" ht="15.75" customHeight="1" s="51"/>
    <row r="862" ht="15.75" customHeight="1" s="51"/>
    <row r="863" ht="15.75" customHeight="1" s="51"/>
    <row r="864" ht="15.75" customHeight="1" s="51"/>
    <row r="865" ht="15.75" customHeight="1" s="51"/>
    <row r="866" ht="15.75" customHeight="1" s="51"/>
    <row r="867" ht="15.75" customHeight="1" s="51"/>
    <row r="868" ht="15.75" customHeight="1" s="51"/>
    <row r="869" ht="15.75" customHeight="1" s="51"/>
    <row r="870" ht="15.75" customHeight="1" s="51"/>
    <row r="871" ht="15.75" customHeight="1" s="51"/>
    <row r="872" ht="15.75" customHeight="1" s="51"/>
    <row r="873" ht="15.75" customHeight="1" s="51"/>
    <row r="874" ht="15.75" customHeight="1" s="51"/>
    <row r="875" ht="15.75" customHeight="1" s="51"/>
    <row r="876" ht="15.75" customHeight="1" s="51"/>
    <row r="877" ht="15.75" customHeight="1" s="51"/>
    <row r="878" ht="15.75" customHeight="1" s="51"/>
    <row r="879" ht="15.75" customHeight="1" s="51"/>
    <row r="880" ht="15.75" customHeight="1" s="51"/>
    <row r="881" ht="15.75" customHeight="1" s="51"/>
    <row r="882" ht="15.75" customHeight="1" s="51"/>
    <row r="883" ht="15.75" customHeight="1" s="51"/>
    <row r="884" ht="15.75" customHeight="1" s="51"/>
    <row r="885" ht="15.75" customHeight="1" s="51"/>
    <row r="886" ht="15.75" customHeight="1" s="51"/>
    <row r="887" ht="15.75" customHeight="1" s="51"/>
    <row r="888" ht="15.75" customHeight="1" s="51"/>
    <row r="889" ht="15.75" customHeight="1" s="51"/>
    <row r="890" ht="15.75" customHeight="1" s="51"/>
    <row r="891" ht="15.75" customHeight="1" s="51"/>
    <row r="892" ht="15.75" customHeight="1" s="51"/>
    <row r="893" ht="15.75" customHeight="1" s="51"/>
    <row r="894" ht="15.75" customHeight="1" s="51"/>
    <row r="895" ht="15.75" customHeight="1" s="51"/>
    <row r="896" ht="15.75" customHeight="1" s="51"/>
    <row r="897" ht="15.75" customHeight="1" s="51"/>
    <row r="898" ht="15.75" customHeight="1" s="51"/>
    <row r="899" ht="15.75" customHeight="1" s="51"/>
    <row r="900" ht="15.75" customHeight="1" s="51"/>
    <row r="901" ht="15.75" customHeight="1" s="51"/>
    <row r="902" ht="15.75" customHeight="1" s="51"/>
    <row r="903" ht="15.75" customHeight="1" s="51"/>
    <row r="904" ht="15.75" customHeight="1" s="51"/>
    <row r="905" ht="15.75" customHeight="1" s="51"/>
    <row r="906" ht="15.75" customHeight="1" s="51"/>
    <row r="907" ht="15.75" customHeight="1" s="51"/>
    <row r="908" ht="15.75" customHeight="1" s="51"/>
    <row r="909" ht="15.75" customHeight="1" s="51"/>
    <row r="910" ht="15.75" customHeight="1" s="51"/>
    <row r="911" ht="15.75" customHeight="1" s="51"/>
    <row r="912" ht="15.75" customHeight="1" s="51"/>
    <row r="913" ht="15.75" customHeight="1" s="51"/>
    <row r="914" ht="15.75" customHeight="1" s="51"/>
    <row r="915" ht="15.75" customHeight="1" s="51"/>
    <row r="916" ht="15.75" customHeight="1" s="51"/>
    <row r="917" ht="15.75" customHeight="1" s="51"/>
    <row r="918" ht="15.75" customHeight="1" s="51"/>
    <row r="919" ht="15.75" customHeight="1" s="51"/>
    <row r="920" ht="15.75" customHeight="1" s="51"/>
    <row r="921" ht="15.75" customHeight="1" s="51"/>
    <row r="922" ht="15.75" customHeight="1" s="51"/>
    <row r="923" ht="15.75" customHeight="1" s="51"/>
    <row r="924" ht="15.75" customHeight="1" s="51"/>
    <row r="925" ht="15.75" customHeight="1" s="51"/>
    <row r="926" ht="15.75" customHeight="1" s="51"/>
    <row r="927" ht="15.75" customHeight="1" s="51"/>
    <row r="928" ht="15.75" customHeight="1" s="51"/>
    <row r="929" ht="15.75" customHeight="1" s="51"/>
    <row r="930" ht="15.75" customHeight="1" s="51"/>
    <row r="931" ht="15.75" customHeight="1" s="51"/>
    <row r="932" ht="15.75" customHeight="1" s="51"/>
    <row r="933" ht="15.75" customHeight="1" s="51"/>
    <row r="934" ht="15.75" customHeight="1" s="51"/>
    <row r="935" ht="15.75" customHeight="1" s="51"/>
    <row r="936" ht="15.75" customHeight="1" s="51"/>
    <row r="937" ht="15.75" customHeight="1" s="51"/>
    <row r="938" ht="15.75" customHeight="1" s="51"/>
    <row r="939" ht="15.75" customHeight="1" s="51"/>
    <row r="940" ht="15.75" customHeight="1" s="51"/>
    <row r="941" ht="15.75" customHeight="1" s="51"/>
    <row r="942" ht="15.75" customHeight="1" s="51"/>
    <row r="943" ht="15.75" customHeight="1" s="51"/>
    <row r="944" ht="15.75" customHeight="1" s="51"/>
    <row r="945" ht="15.75" customHeight="1" s="51"/>
    <row r="946" ht="15.75" customHeight="1" s="51"/>
    <row r="947" ht="15.75" customHeight="1" s="51"/>
    <row r="948" ht="15.75" customHeight="1" s="51"/>
    <row r="949" ht="15.75" customHeight="1" s="51"/>
    <row r="950" ht="15.75" customHeight="1" s="51"/>
    <row r="951" ht="15.75" customHeight="1" s="51"/>
    <row r="952" ht="15.75" customHeight="1" s="51"/>
    <row r="953" ht="15.75" customHeight="1" s="51"/>
    <row r="954" ht="15.75" customHeight="1" s="51"/>
    <row r="955" ht="15.75" customHeight="1" s="51"/>
    <row r="956" ht="15.75" customHeight="1" s="51"/>
    <row r="957" ht="15.75" customHeight="1" s="51"/>
    <row r="958" ht="15.75" customHeight="1" s="51"/>
    <row r="959" ht="15.75" customHeight="1" s="51"/>
    <row r="960" ht="15.75" customHeight="1" s="51"/>
    <row r="961" ht="15.75" customHeight="1" s="51"/>
    <row r="962" ht="15.75" customHeight="1" s="51"/>
    <row r="963" ht="15.75" customHeight="1" s="51"/>
    <row r="964" ht="15.75" customHeight="1" s="51"/>
    <row r="965" ht="15.75" customHeight="1" s="51"/>
    <row r="966" ht="15.75" customHeight="1" s="51"/>
    <row r="967" ht="15.75" customHeight="1" s="51"/>
    <row r="968" ht="15.75" customHeight="1" s="51"/>
    <row r="969" ht="15.75" customHeight="1" s="51"/>
    <row r="970" ht="15.75" customHeight="1" s="51"/>
    <row r="971" ht="15.75" customHeight="1" s="51"/>
    <row r="972" ht="15.75" customHeight="1" s="51"/>
    <row r="973" ht="15.75" customHeight="1" s="51"/>
    <row r="974" ht="15.75" customHeight="1" s="51"/>
    <row r="975" ht="15.75" customHeight="1" s="51"/>
    <row r="976" ht="15.75" customHeight="1" s="51"/>
    <row r="977" ht="15.75" customHeight="1" s="51"/>
    <row r="978" ht="15.75" customHeight="1" s="51"/>
    <row r="979" ht="15.75" customHeight="1" s="51"/>
    <row r="980" ht="15.75" customHeight="1" s="51"/>
    <row r="981" ht="15.75" customHeight="1" s="51"/>
    <row r="982" ht="15.75" customHeight="1" s="51"/>
    <row r="983" ht="15.75" customHeight="1" s="51"/>
    <row r="984" ht="15.75" customHeight="1" s="51"/>
    <row r="985" ht="15.75" customHeight="1" s="51"/>
    <row r="986" ht="15.75" customHeight="1" s="51"/>
    <row r="987" ht="15.75" customHeight="1" s="51"/>
    <row r="988" ht="15.75" customHeight="1" s="51"/>
    <row r="989" ht="15.75" customHeight="1" s="51"/>
    <row r="990" ht="15.75" customHeight="1" s="51"/>
    <row r="991" ht="15.75" customHeight="1" s="51"/>
    <row r="992" ht="15.75" customHeight="1" s="51"/>
    <row r="993" ht="15.75" customHeight="1" s="51"/>
    <row r="994" ht="15.75" customHeight="1" s="51"/>
    <row r="995" ht="15.75" customHeight="1" s="51"/>
    <row r="996" ht="15.75" customHeight="1" s="51"/>
    <row r="997" ht="15.75" customHeight="1" s="51"/>
    <row r="998" ht="15.75" customHeight="1" s="51"/>
    <row r="999" ht="15.75" customHeight="1" s="51"/>
    <row r="1000" ht="15.75" customHeight="1" s="51"/>
  </sheetData>
  <mergeCells count="21">
    <mergeCell ref="G6:I6"/>
    <mergeCell ref="G7:I9"/>
    <mergeCell ref="G18:I18"/>
    <mergeCell ref="A27:I27"/>
    <mergeCell ref="A18:C18"/>
    <mergeCell ref="A3:I3"/>
    <mergeCell ref="A7:C9"/>
    <mergeCell ref="D7:F9"/>
    <mergeCell ref="G19:I21"/>
    <mergeCell ref="A5:I5"/>
    <mergeCell ref="D18:F18"/>
    <mergeCell ref="A23:I23"/>
    <mergeCell ref="A1:I2"/>
    <mergeCell ref="A17:I17"/>
    <mergeCell ref="A24:I25"/>
    <mergeCell ref="A19:C21"/>
    <mergeCell ref="D19:F21"/>
    <mergeCell ref="A12:I15"/>
    <mergeCell ref="A11:I11"/>
    <mergeCell ref="A6:C6"/>
    <mergeCell ref="D6:F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ColWidth="12.63" defaultRowHeight="15" customHeight="1"/>
  <cols>
    <col width="30" customWidth="1" style="51" min="1" max="1"/>
    <col width="15" customWidth="1" style="51" min="2" max="3"/>
    <col width="14" customWidth="1" style="51" min="4" max="4"/>
    <col width="13" customWidth="1" style="51" min="5" max="5"/>
    <col width="17" customWidth="1" style="51" min="6" max="6"/>
    <col width="14" customWidth="1" style="51" min="7" max="7"/>
    <col width="17" customWidth="1" style="51" min="8" max="8"/>
    <col width="12" customWidth="1" style="51" min="9" max="9"/>
  </cols>
  <sheetData>
    <row r="1" ht="30" customHeight="1" s="51">
      <c r="A1" s="21" t="inlineStr">
        <is>
          <t>AIRCRAFT HANGARS (5 UNITS) - PAINTING - CONTRACT PRICE BREAKDOWN BY TRADE</t>
        </is>
      </c>
    </row>
    <row r="2">
      <c r="A2" s="22" t="inlineStr">
        <is>
          <t>Texas</t>
        </is>
      </c>
    </row>
    <row r="3">
      <c r="A3" s="35" t="n"/>
      <c r="B3" s="35" t="n"/>
      <c r="C3" s="35" t="n"/>
      <c r="D3" s="35" t="n"/>
      <c r="E3" s="35" t="n"/>
      <c r="F3" s="35" t="n"/>
      <c r="G3" s="35" t="n"/>
      <c r="H3" s="35" t="n"/>
      <c r="I3" s="35" t="n"/>
    </row>
    <row r="4">
      <c r="A4" s="24" t="inlineStr">
        <is>
          <t>CONTRACT ALLOCATION BY TRADE</t>
        </is>
      </c>
    </row>
    <row r="5" ht="30" customHeight="1" s="51">
      <c r="A5" s="25" t="inlineStr">
        <is>
          <t>Trade</t>
        </is>
      </c>
      <c r="B5" s="25" t="inlineStr">
        <is>
          <t>Labor Cost</t>
        </is>
      </c>
      <c r="C5" s="25" t="inlineStr">
        <is>
          <t>Material Cost</t>
        </is>
      </c>
      <c r="D5" s="25" t="inlineStr">
        <is>
          <t>Material Tax</t>
        </is>
      </c>
      <c r="E5" s="25" t="inlineStr">
        <is>
          <t>OH&amp;P</t>
        </is>
      </c>
      <c r="F5" s="25" t="inlineStr">
        <is>
          <t>Before Contingency</t>
        </is>
      </c>
      <c r="G5" s="25" t="inlineStr">
        <is>
          <t>Contingency</t>
        </is>
      </c>
      <c r="H5" s="25" t="inlineStr">
        <is>
          <t>Contract Amount</t>
        </is>
      </c>
      <c r="I5" s="25" t="inlineStr">
        <is>
          <t>% of Contract</t>
        </is>
      </c>
    </row>
    <row r="6">
      <c r="A6" s="26" t="inlineStr">
        <is>
          <t>Painting</t>
        </is>
      </c>
      <c r="B6" s="27">
        <f>IF(A6="","",SUMIF('Scope Estimate Detail'!$D$5:$D$10,A6,'Scope Estimate Detail'!$K$5:$K$10))</f>
        <v/>
      </c>
      <c r="C6" s="27">
        <f>IF(A6="","",SUMIF('Scope Estimate Detail'!$D$5:$D$10,A6,'Scope Estimate Detail'!$L$5:$L$10))</f>
        <v/>
      </c>
      <c r="D6" s="27">
        <f>IF(A6="","",SUMIF('Scope Estimate Detail'!$D$5:$D$10,A6,'Scope Estimate Detail'!$M$5:$M$10))</f>
        <v/>
      </c>
      <c r="E6" s="27">
        <f>IF(A6="","",SUMIF('Scope Estimate Detail'!$D$5:$D$10,A6,'Scope Estimate Detail'!$O$5:$O$10))</f>
        <v/>
      </c>
      <c r="F6" s="27">
        <f>IF(A6="","",SUMIF('Scope Estimate Detail'!$D$5:$D$10,A6,'Scope Estimate Detail'!$P$5:$P$10))</f>
        <v/>
      </c>
      <c r="G6" s="27">
        <f>IF(A6="","",SUMIF('Scope Estimate Detail'!$D$5:$D$10,A6,'Scope Estimate Detail'!$Q$5:$Q$10))</f>
        <v/>
      </c>
      <c r="H6" s="27">
        <f>IF(A6="","",SUMIF('Scope Estimate Detail'!$D$5:$D$10,A6,'Scope Estimate Detail'!$R$5:$R$10))</f>
        <v/>
      </c>
      <c r="I6" s="28">
        <f>IF(H6="","",IF($H$7=0,0,H6/$H$7))</f>
        <v/>
      </c>
    </row>
    <row r="7" ht="15.75" customHeight="1" s="51">
      <c r="A7" s="37" t="inlineStr">
        <is>
          <t>FINAL CONSTRUCTION CONTRACT</t>
        </is>
      </c>
      <c r="B7" s="30">
        <f>SUM(B6)</f>
        <v/>
      </c>
      <c r="C7" s="30">
        <f>SUM(C6)</f>
        <v/>
      </c>
      <c r="D7" s="30">
        <f>SUM(D6)</f>
        <v/>
      </c>
      <c r="E7" s="30">
        <f>SUM(E6)</f>
        <v/>
      </c>
      <c r="F7" s="30">
        <f>SUM(F6)</f>
        <v/>
      </c>
      <c r="G7" s="30">
        <f>SUM(G6)</f>
        <v/>
      </c>
      <c r="H7" s="30">
        <f>SUM(H6)</f>
        <v/>
      </c>
      <c r="I7" s="31">
        <f>IF(H7=0,0,1)</f>
        <v/>
      </c>
    </row>
    <row r="8" ht="15.75" customHeight="1" s="51">
      <c r="A8" s="35" t="n"/>
      <c r="B8" s="35" t="n"/>
      <c r="C8" s="35" t="n"/>
      <c r="D8" s="35" t="n"/>
      <c r="E8" s="35" t="n"/>
      <c r="F8" s="35" t="n"/>
      <c r="G8" s="35" t="n"/>
      <c r="H8" s="35" t="n"/>
      <c r="I8" s="35" t="n"/>
    </row>
    <row r="9" ht="27.75" customHeight="1" s="51">
      <c r="A9" s="42" t="inlineStr">
        <is>
          <t>Pricing includes material tax, 18% overhead &amp; profit, and 8% contingency. Owner material selections are carried up to 105% of the stated material allowance; the 5% selection allowance is included within contingency.</t>
        </is>
      </c>
    </row>
    <row r="10" ht="15.75" customHeight="1" s="51"/>
    <row r="11" ht="15.75" customHeight="1" s="51"/>
    <row r="12" ht="15.75" customHeight="1" s="51"/>
    <row r="13" ht="15.75" customHeight="1" s="51"/>
    <row r="14" ht="15.75" customHeight="1" s="51"/>
    <row r="15" ht="15.75" customHeight="1" s="51"/>
    <row r="16" ht="15.75" customHeight="1" s="51"/>
    <row r="17" ht="15.75" customHeight="1" s="51"/>
    <row r="18" ht="15.75" customHeight="1" s="51"/>
    <row r="19" ht="15.75" customHeight="1" s="51"/>
    <row r="20" ht="15.75" customHeight="1" s="51"/>
    <row r="21" ht="15.75" customHeight="1" s="51"/>
    <row r="22" ht="15.75" customHeight="1" s="51"/>
    <row r="23" ht="15.75" customHeight="1" s="51"/>
    <row r="24" ht="15.75" customHeight="1" s="51"/>
    <row r="25" ht="15.75" customHeight="1" s="51"/>
    <row r="26" ht="15.75" customHeight="1" s="51"/>
    <row r="27" ht="15.75" customHeight="1" s="51"/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  <row r="806" ht="15.75" customHeight="1" s="51"/>
    <row r="807" ht="15.75" customHeight="1" s="51"/>
    <row r="808" ht="15.75" customHeight="1" s="51"/>
    <row r="809" ht="15.75" customHeight="1" s="51"/>
    <row r="810" ht="15.75" customHeight="1" s="51"/>
    <row r="811" ht="15.75" customHeight="1" s="51"/>
    <row r="812" ht="15.75" customHeight="1" s="51"/>
    <row r="813" ht="15.75" customHeight="1" s="51"/>
    <row r="814" ht="15.75" customHeight="1" s="51"/>
    <row r="815" ht="15.75" customHeight="1" s="51"/>
    <row r="816" ht="15.75" customHeight="1" s="51"/>
    <row r="817" ht="15.75" customHeight="1" s="51"/>
    <row r="818" ht="15.75" customHeight="1" s="51"/>
    <row r="819" ht="15.75" customHeight="1" s="51"/>
    <row r="820" ht="15.75" customHeight="1" s="51"/>
    <row r="821" ht="15.75" customHeight="1" s="51"/>
    <row r="822" ht="15.75" customHeight="1" s="51"/>
    <row r="823" ht="15.75" customHeight="1" s="51"/>
    <row r="824" ht="15.75" customHeight="1" s="51"/>
    <row r="825" ht="15.75" customHeight="1" s="51"/>
    <row r="826" ht="15.75" customHeight="1" s="51"/>
    <row r="827" ht="15.75" customHeight="1" s="51"/>
    <row r="828" ht="15.75" customHeight="1" s="51"/>
    <row r="829" ht="15.75" customHeight="1" s="51"/>
    <row r="830" ht="15.75" customHeight="1" s="51"/>
    <row r="831" ht="15.75" customHeight="1" s="51"/>
    <row r="832" ht="15.75" customHeight="1" s="51"/>
    <row r="833" ht="15.75" customHeight="1" s="51"/>
    <row r="834" ht="15.75" customHeight="1" s="51"/>
    <row r="835" ht="15.75" customHeight="1" s="51"/>
    <row r="836" ht="15.75" customHeight="1" s="51"/>
    <row r="837" ht="15.75" customHeight="1" s="51"/>
    <row r="838" ht="15.75" customHeight="1" s="51"/>
    <row r="839" ht="15.75" customHeight="1" s="51"/>
    <row r="840" ht="15.75" customHeight="1" s="51"/>
    <row r="841" ht="15.75" customHeight="1" s="51"/>
    <row r="842" ht="15.75" customHeight="1" s="51"/>
    <row r="843" ht="15.75" customHeight="1" s="51"/>
    <row r="844" ht="15.75" customHeight="1" s="51"/>
    <row r="845" ht="15.75" customHeight="1" s="51"/>
    <row r="846" ht="15.75" customHeight="1" s="51"/>
    <row r="847" ht="15.75" customHeight="1" s="51"/>
    <row r="848" ht="15.75" customHeight="1" s="51"/>
    <row r="849" ht="15.75" customHeight="1" s="51"/>
    <row r="850" ht="15.75" customHeight="1" s="51"/>
    <row r="851" ht="15.75" customHeight="1" s="51"/>
    <row r="852" ht="15.75" customHeight="1" s="51"/>
    <row r="853" ht="15.75" customHeight="1" s="51"/>
    <row r="854" ht="15.75" customHeight="1" s="51"/>
    <row r="855" ht="15.75" customHeight="1" s="51"/>
    <row r="856" ht="15.75" customHeight="1" s="51"/>
    <row r="857" ht="15.75" customHeight="1" s="51"/>
    <row r="858" ht="15.75" customHeight="1" s="51"/>
    <row r="859" ht="15.75" customHeight="1" s="51"/>
    <row r="860" ht="15.75" customHeight="1" s="51"/>
    <row r="861" ht="15.75" customHeight="1" s="51"/>
    <row r="862" ht="15.75" customHeight="1" s="51"/>
    <row r="863" ht="15.75" customHeight="1" s="51"/>
    <row r="864" ht="15.75" customHeight="1" s="51"/>
    <row r="865" ht="15.75" customHeight="1" s="51"/>
    <row r="866" ht="15.75" customHeight="1" s="51"/>
    <row r="867" ht="15.75" customHeight="1" s="51"/>
    <row r="868" ht="15.75" customHeight="1" s="51"/>
    <row r="869" ht="15.75" customHeight="1" s="51"/>
    <row r="870" ht="15.75" customHeight="1" s="51"/>
    <row r="871" ht="15.75" customHeight="1" s="51"/>
    <row r="872" ht="15.75" customHeight="1" s="51"/>
    <row r="873" ht="15.75" customHeight="1" s="51"/>
    <row r="874" ht="15.75" customHeight="1" s="51"/>
    <row r="875" ht="15.75" customHeight="1" s="51"/>
    <row r="876" ht="15.75" customHeight="1" s="51"/>
    <row r="877" ht="15.75" customHeight="1" s="51"/>
    <row r="878" ht="15.75" customHeight="1" s="51"/>
    <row r="879" ht="15.75" customHeight="1" s="51"/>
    <row r="880" ht="15.75" customHeight="1" s="51"/>
    <row r="881" ht="15.75" customHeight="1" s="51"/>
    <row r="882" ht="15.75" customHeight="1" s="51"/>
    <row r="883" ht="15.75" customHeight="1" s="51"/>
    <row r="884" ht="15.75" customHeight="1" s="51"/>
    <row r="885" ht="15.75" customHeight="1" s="51"/>
    <row r="886" ht="15.75" customHeight="1" s="51"/>
    <row r="887" ht="15.75" customHeight="1" s="51"/>
    <row r="888" ht="15.75" customHeight="1" s="51"/>
    <row r="889" ht="15.75" customHeight="1" s="51"/>
    <row r="890" ht="15.75" customHeight="1" s="51"/>
    <row r="891" ht="15.75" customHeight="1" s="51"/>
    <row r="892" ht="15.75" customHeight="1" s="51"/>
    <row r="893" ht="15.75" customHeight="1" s="51"/>
    <row r="894" ht="15.75" customHeight="1" s="51"/>
    <row r="895" ht="15.75" customHeight="1" s="51"/>
    <row r="896" ht="15.75" customHeight="1" s="51"/>
    <row r="897" ht="15.75" customHeight="1" s="51"/>
    <row r="898" ht="15.75" customHeight="1" s="51"/>
    <row r="899" ht="15.75" customHeight="1" s="51"/>
    <row r="900" ht="15.75" customHeight="1" s="51"/>
    <row r="901" ht="15.75" customHeight="1" s="51"/>
    <row r="902" ht="15.75" customHeight="1" s="51"/>
    <row r="903" ht="15.75" customHeight="1" s="51"/>
    <row r="904" ht="15.75" customHeight="1" s="51"/>
    <row r="905" ht="15.75" customHeight="1" s="51"/>
    <row r="906" ht="15.75" customHeight="1" s="51"/>
    <row r="907" ht="15.75" customHeight="1" s="51"/>
    <row r="908" ht="15.75" customHeight="1" s="51"/>
    <row r="909" ht="15.75" customHeight="1" s="51"/>
    <row r="910" ht="15.75" customHeight="1" s="51"/>
    <row r="911" ht="15.75" customHeight="1" s="51"/>
    <row r="912" ht="15.75" customHeight="1" s="51"/>
    <row r="913" ht="15.75" customHeight="1" s="51"/>
    <row r="914" ht="15.75" customHeight="1" s="51"/>
    <row r="915" ht="15.75" customHeight="1" s="51"/>
    <row r="916" ht="15.75" customHeight="1" s="51"/>
    <row r="917" ht="15.75" customHeight="1" s="51"/>
    <row r="918" ht="15.75" customHeight="1" s="51"/>
    <row r="919" ht="15.75" customHeight="1" s="51"/>
    <row r="920" ht="15.75" customHeight="1" s="51"/>
    <row r="921" ht="15.75" customHeight="1" s="51"/>
    <row r="922" ht="15.75" customHeight="1" s="51"/>
    <row r="923" ht="15.75" customHeight="1" s="51"/>
    <row r="924" ht="15.75" customHeight="1" s="51"/>
    <row r="925" ht="15.75" customHeight="1" s="51"/>
    <row r="926" ht="15.75" customHeight="1" s="51"/>
    <row r="927" ht="15.75" customHeight="1" s="51"/>
    <row r="928" ht="15.75" customHeight="1" s="51"/>
    <row r="929" ht="15.75" customHeight="1" s="51"/>
    <row r="930" ht="15.75" customHeight="1" s="51"/>
    <row r="931" ht="15.75" customHeight="1" s="51"/>
    <row r="932" ht="15.75" customHeight="1" s="51"/>
    <row r="933" ht="15.75" customHeight="1" s="51"/>
    <row r="934" ht="15.75" customHeight="1" s="51"/>
    <row r="935" ht="15.75" customHeight="1" s="51"/>
    <row r="936" ht="15.75" customHeight="1" s="51"/>
    <row r="937" ht="15.75" customHeight="1" s="51"/>
    <row r="938" ht="15.75" customHeight="1" s="51"/>
    <row r="939" ht="15.75" customHeight="1" s="51"/>
    <row r="940" ht="15.75" customHeight="1" s="51"/>
    <row r="941" ht="15.75" customHeight="1" s="51"/>
    <row r="942" ht="15.75" customHeight="1" s="51"/>
    <row r="943" ht="15.75" customHeight="1" s="51"/>
    <row r="944" ht="15.75" customHeight="1" s="51"/>
    <row r="945" ht="15.75" customHeight="1" s="51"/>
    <row r="946" ht="15.75" customHeight="1" s="51"/>
    <row r="947" ht="15.75" customHeight="1" s="51"/>
    <row r="948" ht="15.75" customHeight="1" s="51"/>
    <row r="949" ht="15.75" customHeight="1" s="51"/>
    <row r="950" ht="15.75" customHeight="1" s="51"/>
    <row r="951" ht="15.75" customHeight="1" s="51"/>
    <row r="952" ht="15.75" customHeight="1" s="51"/>
    <row r="953" ht="15.75" customHeight="1" s="51"/>
    <row r="954" ht="15.75" customHeight="1" s="51"/>
    <row r="955" ht="15.75" customHeight="1" s="51"/>
    <row r="956" ht="15.75" customHeight="1" s="51"/>
    <row r="957" ht="15.75" customHeight="1" s="51"/>
    <row r="958" ht="15.75" customHeight="1" s="51"/>
    <row r="959" ht="15.75" customHeight="1" s="51"/>
    <row r="960" ht="15.75" customHeight="1" s="51"/>
    <row r="961" ht="15.75" customHeight="1" s="51"/>
    <row r="962" ht="15.75" customHeight="1" s="51"/>
    <row r="963" ht="15.75" customHeight="1" s="51"/>
    <row r="964" ht="15.75" customHeight="1" s="51"/>
    <row r="965" ht="15.75" customHeight="1" s="51"/>
    <row r="966" ht="15.75" customHeight="1" s="51"/>
    <row r="967" ht="15.75" customHeight="1" s="51"/>
    <row r="968" ht="15.75" customHeight="1" s="51"/>
    <row r="969" ht="15.75" customHeight="1" s="51"/>
    <row r="970" ht="15.75" customHeight="1" s="51"/>
  </sheetData>
  <mergeCells count="4">
    <mergeCell ref="A1:I1"/>
    <mergeCell ref="A4:I4"/>
    <mergeCell ref="A2:I2"/>
    <mergeCell ref="A9:I9"/>
  </mergeCells>
  <conditionalFormatting sqref="A6:I6">
    <cfRule type="expression" priority="1" dxfId="0">
      <formula>MOD(ROW(),2)=0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ColWidth="12.63" defaultRowHeight="15" customHeight="1"/>
  <cols>
    <col width="20" customWidth="1" style="51" min="1" max="1"/>
    <col width="24" customWidth="1" style="51" min="2" max="2"/>
    <col width="38" customWidth="1" style="51" min="3" max="3"/>
    <col width="14" customWidth="1" style="51" min="4" max="5"/>
    <col width="13" customWidth="1" style="51" min="6" max="6"/>
    <col width="12" customWidth="1" style="51" min="7" max="7"/>
    <col width="17" customWidth="1" style="51" min="8" max="8"/>
    <col width="13" customWidth="1" style="51" min="9" max="9"/>
    <col width="17" customWidth="1" style="51" min="10" max="10"/>
    <col width="12" customWidth="1" style="51" min="11" max="11"/>
    <col width="20" customWidth="1" style="51" min="12" max="12"/>
  </cols>
  <sheetData>
    <row r="1" ht="30" customHeight="1" s="51">
      <c r="A1" s="21" t="inlineStr">
        <is>
          <t>AIRCRAFT HANGARS (5 UNITS) - PAINTING - CLIENT BID SCOPE &amp; PRICING</t>
        </is>
      </c>
    </row>
    <row r="2">
      <c r="A2" s="33" t="inlineStr">
        <is>
          <t>Contract summary and major-category pricing. Detailed line items are carried in Scope Estimate Detail.</t>
        </is>
      </c>
    </row>
    <row r="3">
      <c r="A3" s="35" t="n"/>
      <c r="B3" s="35" t="n"/>
      <c r="C3" s="35" t="n"/>
      <c r="D3" s="35" t="n"/>
      <c r="E3" s="35" t="n"/>
      <c r="F3" s="35" t="n"/>
      <c r="G3" s="35" t="n"/>
      <c r="H3" s="35" t="n"/>
      <c r="I3" s="35" t="n"/>
      <c r="J3" s="35" t="n"/>
      <c r="K3" s="35" t="n"/>
      <c r="L3" s="35" t="n"/>
    </row>
    <row r="4">
      <c r="A4" s="24" t="inlineStr">
        <is>
          <t>CONTRACT SUMMARY</t>
        </is>
      </c>
      <c r="E4" s="35" t="n"/>
      <c r="F4" s="35" t="n"/>
      <c r="G4" s="35" t="n"/>
      <c r="H4" s="35" t="n"/>
      <c r="I4" s="35" t="n"/>
      <c r="J4" s="35" t="n"/>
      <c r="K4" s="35" t="n"/>
      <c r="L4" s="35" t="n"/>
    </row>
    <row r="5">
      <c r="A5" s="34" t="inlineStr">
        <is>
          <t>Major Category</t>
        </is>
      </c>
      <c r="B5" s="34" t="inlineStr">
        <is>
          <t>Before Contingency</t>
        </is>
      </c>
      <c r="C5" s="34" t="inlineStr">
        <is>
          <t>Contingency</t>
        </is>
      </c>
      <c r="D5" s="34" t="inlineStr">
        <is>
          <t>Contract Amount</t>
        </is>
      </c>
      <c r="E5" s="35" t="n"/>
      <c r="F5" s="35" t="n"/>
      <c r="G5" s="35" t="n"/>
      <c r="H5" s="35" t="n"/>
      <c r="I5" s="35" t="n"/>
      <c r="J5" s="35" t="n"/>
      <c r="K5" s="35" t="n"/>
      <c r="L5" s="35" t="n"/>
    </row>
    <row r="6">
      <c r="A6" s="35" t="inlineStr">
        <is>
          <t>Architectural</t>
        </is>
      </c>
      <c r="B6" s="36">
        <f>IF(A6="","",SUMIF('Scope Estimate Detail'!$B$5:$B$10,A6,'Scope Estimate Detail'!$P$5:$P$10))</f>
        <v/>
      </c>
      <c r="C6" s="36">
        <f>IF(A6="","",SUMIF('Scope Estimate Detail'!$B$5:$B$10,A6,'Scope Estimate Detail'!$Q$5:$Q$10))</f>
        <v/>
      </c>
      <c r="D6" s="36">
        <f>IF(A6="","",SUMIF('Scope Estimate Detail'!$B$5:$B$10,A6,'Scope Estimate Detail'!$R$5:$R$10))</f>
        <v/>
      </c>
      <c r="E6" s="35" t="n"/>
      <c r="F6" s="35" t="n"/>
      <c r="G6" s="35" t="n"/>
      <c r="H6" s="35" t="n"/>
      <c r="I6" s="35" t="n"/>
      <c r="J6" s="35" t="n"/>
      <c r="K6" s="35" t="n"/>
      <c r="L6" s="35" t="n"/>
    </row>
    <row r="7">
      <c r="A7" s="37" t="inlineStr">
        <is>
          <t>FINAL CONTRACT TOTAL</t>
        </is>
      </c>
      <c r="B7" s="30">
        <f>SUM(B6)</f>
        <v/>
      </c>
      <c r="C7" s="30">
        <f>SUM(C6)</f>
        <v/>
      </c>
      <c r="D7" s="30">
        <f>SUM(D6)</f>
        <v/>
      </c>
      <c r="E7" s="35" t="n"/>
      <c r="F7" s="35" t="n"/>
      <c r="G7" s="35" t="n"/>
      <c r="H7" s="35" t="n"/>
      <c r="I7" s="35" t="n"/>
      <c r="J7" s="35" t="n"/>
      <c r="K7" s="35" t="n"/>
      <c r="L7" s="35" t="n"/>
    </row>
    <row r="8">
      <c r="A8" s="35" t="n"/>
      <c r="B8" s="35" t="n"/>
      <c r="C8" s="35" t="n"/>
      <c r="D8" s="35" t="n"/>
      <c r="E8" s="35" t="n"/>
      <c r="F8" s="35" t="n"/>
      <c r="G8" s="35" t="n"/>
      <c r="H8" s="35" t="n"/>
      <c r="I8" s="35" t="n"/>
      <c r="J8" s="35" t="n"/>
      <c r="K8" s="35" t="n"/>
      <c r="L8" s="35" t="n"/>
    </row>
    <row r="9">
      <c r="A9" s="24" t="inlineStr">
        <is>
          <t>MAJOR CATEGORY / TRADE SUMMARY</t>
        </is>
      </c>
    </row>
    <row r="10" ht="31.5" customHeight="1" s="51">
      <c r="A10" s="25" t="inlineStr">
        <is>
          <t>Scope Group</t>
        </is>
      </c>
      <c r="B10" s="25" t="inlineStr">
        <is>
          <t>Trade</t>
        </is>
      </c>
      <c r="C10" s="25" t="inlineStr">
        <is>
          <t>Scope Included</t>
        </is>
      </c>
      <c r="D10" s="25" t="inlineStr">
        <is>
          <t>Labor Cost</t>
        </is>
      </c>
      <c r="E10" s="25" t="inlineStr">
        <is>
          <t>Material Cost</t>
        </is>
      </c>
      <c r="F10" s="25" t="inlineStr">
        <is>
          <t>Material Tax</t>
        </is>
      </c>
      <c r="G10" s="25" t="inlineStr">
        <is>
          <t>OH&amp;P</t>
        </is>
      </c>
      <c r="H10" s="25" t="inlineStr">
        <is>
          <t>Before Contingency</t>
        </is>
      </c>
      <c r="I10" s="25" t="inlineStr">
        <is>
          <t>Contingency</t>
        </is>
      </c>
      <c r="J10" s="25" t="inlineStr">
        <is>
          <t>Contract Amount</t>
        </is>
      </c>
      <c r="K10" s="25" t="inlineStr">
        <is>
          <t>% of Contract</t>
        </is>
      </c>
      <c r="L10" s="25" t="inlineStr">
        <is>
          <t>Max Owner Material Price (+5%)</t>
        </is>
      </c>
    </row>
    <row r="11">
      <c r="A11" s="49" t="inlineStr">
        <is>
          <t>Architectural</t>
        </is>
      </c>
      <c r="B11" s="49" t="inlineStr">
        <is>
          <t>Painting</t>
        </is>
      </c>
      <c r="C11" s="49" t="inlineStr">
        <is>
          <t>Interior walls, ceilings, epoxy coating, doors/frames and trim</t>
        </is>
      </c>
      <c r="D11" s="39">
        <f>IF(A11="","",IF(B11="","",SUMIFS('Scope Estimate Detail'!$K$5:$K$10,'Scope Estimate Detail'!$B$5:$B$10,A11,'Scope Estimate Detail'!$D$5:$D$10,B11)))</f>
        <v/>
      </c>
      <c r="E11" s="39">
        <f>IF(A11="","",IF(B11="","",SUMIFS('Scope Estimate Detail'!$L$5:$L$10,'Scope Estimate Detail'!$B$5:$B$10,A11,'Scope Estimate Detail'!$D$5:$D$10,B11)))</f>
        <v/>
      </c>
      <c r="F11" s="39">
        <f>IF(A11="","",IF(B11="","",SUMIFS('Scope Estimate Detail'!$M$5:$M$10,'Scope Estimate Detail'!$B$5:$B$10,A11,'Scope Estimate Detail'!$D$5:$D$10,B11)))</f>
        <v/>
      </c>
      <c r="G11" s="39">
        <f>IF(A11="","",IF(B11="","",SUMIFS('Scope Estimate Detail'!$O$5:$O$10,'Scope Estimate Detail'!$B$5:$B$10,A11,'Scope Estimate Detail'!$D$5:$D$10,B11)))</f>
        <v/>
      </c>
      <c r="H11" s="39">
        <f>IF(A11="","",IF(B11="","",SUMIFS('Scope Estimate Detail'!$P$5:$P$10,'Scope Estimate Detail'!$B$5:$B$10,A11,'Scope Estimate Detail'!$D$5:$D$10,B11)))</f>
        <v/>
      </c>
      <c r="I11" s="39">
        <f>IF(A11="","",IF(B11="","",SUMIFS('Scope Estimate Detail'!$Q$5:$Q$10,'Scope Estimate Detail'!$B$5:$B$10,A11,'Scope Estimate Detail'!$D$5:$D$10,B11)))</f>
        <v/>
      </c>
      <c r="J11" s="39">
        <f>IF(A11="","",IF(B11="","",SUMIFS('Scope Estimate Detail'!$R$5:$R$10,'Scope Estimate Detail'!$B$5:$B$10,A11,'Scope Estimate Detail'!$D$5:$D$10,B11)))</f>
        <v/>
      </c>
      <c r="K11" s="40">
        <f>IF(J11="","",IF($J$12=0,0,J11/$J$12))</f>
        <v/>
      </c>
      <c r="L11" s="41">
        <f>IF(A11="","",IF(B11="","",SUMIFS('Scope Estimate Detail'!$S$5:$S$10,'Scope Estimate Detail'!$B$5:$B$10,A11,'Scope Estimate Detail'!$D$5:$D$10,B11)))</f>
        <v/>
      </c>
    </row>
    <row r="12" ht="15.75" customHeight="1" s="51">
      <c r="A12" s="37" t="inlineStr">
        <is>
          <t>FINAL CONSTRUCTION CONTRACT</t>
        </is>
      </c>
      <c r="J12" s="30">
        <f>SUM(J11)</f>
        <v/>
      </c>
      <c r="K12" s="31">
        <f>IF(J12=0,0,1)</f>
        <v/>
      </c>
      <c r="L12" s="30">
        <f>SUM(L11)</f>
        <v/>
      </c>
    </row>
    <row r="13" ht="15.75" customHeight="1" s="51">
      <c r="A13" s="35" t="n"/>
      <c r="B13" s="35" t="n"/>
      <c r="C13" s="35" t="n"/>
      <c r="D13" s="35" t="n"/>
      <c r="E13" s="35" t="n"/>
      <c r="F13" s="35" t="n"/>
      <c r="G13" s="35" t="n"/>
      <c r="H13" s="35" t="n"/>
      <c r="I13" s="35" t="n"/>
      <c r="J13" s="35" t="n"/>
      <c r="K13" s="35" t="n"/>
      <c r="L13" s="35" t="n"/>
    </row>
    <row r="14" ht="15.75" customHeight="1" s="51">
      <c r="A14" s="42" t="inlineStr">
        <is>
          <t>Material selection allowance is informational. It does not increase the contract amount and is covered by the project contingency.</t>
        </is>
      </c>
    </row>
    <row r="15" ht="15.75" customHeight="1" s="51"/>
    <row r="16" ht="15.75" customHeight="1" s="51"/>
    <row r="17" ht="15.75" customHeight="1" s="51"/>
    <row r="18" ht="15.75" customHeight="1" s="51"/>
    <row r="19" ht="15.75" customHeight="1" s="51"/>
    <row r="20" ht="15.75" customHeight="1" s="51"/>
    <row r="21" ht="15.75" customHeight="1" s="51"/>
    <row r="22" ht="15.75" customHeight="1" s="51"/>
    <row r="23" ht="15.75" customHeight="1" s="51"/>
    <row r="24" ht="15.75" customHeight="1" s="51"/>
    <row r="25" ht="15.75" customHeight="1" s="51"/>
    <row r="26" ht="15.75" customHeight="1" s="51"/>
    <row r="27" ht="15.75" customHeight="1" s="51"/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  <row r="806" ht="15.75" customHeight="1" s="51"/>
    <row r="807" ht="15.75" customHeight="1" s="51"/>
    <row r="808" ht="15.75" customHeight="1" s="51"/>
    <row r="809" ht="15.75" customHeight="1" s="51"/>
    <row r="810" ht="15.75" customHeight="1" s="51"/>
    <row r="811" ht="15.75" customHeight="1" s="51"/>
    <row r="812" ht="15.75" customHeight="1" s="51"/>
    <row r="813" ht="15.75" customHeight="1" s="51"/>
    <row r="814" ht="15.75" customHeight="1" s="51"/>
    <row r="815" ht="15.75" customHeight="1" s="51"/>
    <row r="816" ht="15.75" customHeight="1" s="51"/>
    <row r="817" ht="15.75" customHeight="1" s="51"/>
    <row r="818" ht="15.75" customHeight="1" s="51"/>
    <row r="819" ht="15.75" customHeight="1" s="51"/>
    <row r="820" ht="15.75" customHeight="1" s="51"/>
    <row r="821" ht="15.75" customHeight="1" s="51"/>
    <row r="822" ht="15.75" customHeight="1" s="51"/>
    <row r="823" ht="15.75" customHeight="1" s="51"/>
    <row r="824" ht="15.75" customHeight="1" s="51"/>
    <row r="825" ht="15.75" customHeight="1" s="51"/>
    <row r="826" ht="15.75" customHeight="1" s="51"/>
    <row r="827" ht="15.75" customHeight="1" s="51"/>
    <row r="828" ht="15.75" customHeight="1" s="51"/>
    <row r="829" ht="15.75" customHeight="1" s="51"/>
    <row r="830" ht="15.75" customHeight="1" s="51"/>
    <row r="831" ht="15.75" customHeight="1" s="51"/>
    <row r="832" ht="15.75" customHeight="1" s="51"/>
    <row r="833" ht="15.75" customHeight="1" s="51"/>
    <row r="834" ht="15.75" customHeight="1" s="51"/>
    <row r="835" ht="15.75" customHeight="1" s="51"/>
    <row r="836" ht="15.75" customHeight="1" s="51"/>
    <row r="837" ht="15.75" customHeight="1" s="51"/>
    <row r="838" ht="15.75" customHeight="1" s="51"/>
    <row r="839" ht="15.75" customHeight="1" s="51"/>
    <row r="840" ht="15.75" customHeight="1" s="51"/>
    <row r="841" ht="15.75" customHeight="1" s="51"/>
    <row r="842" ht="15.75" customHeight="1" s="51"/>
    <row r="843" ht="15.75" customHeight="1" s="51"/>
    <row r="844" ht="15.75" customHeight="1" s="51"/>
    <row r="845" ht="15.75" customHeight="1" s="51"/>
    <row r="846" ht="15.75" customHeight="1" s="51"/>
    <row r="847" ht="15.75" customHeight="1" s="51"/>
    <row r="848" ht="15.75" customHeight="1" s="51"/>
    <row r="849" ht="15.75" customHeight="1" s="51"/>
    <row r="850" ht="15.75" customHeight="1" s="51"/>
    <row r="851" ht="15.75" customHeight="1" s="51"/>
    <row r="852" ht="15.75" customHeight="1" s="51"/>
    <row r="853" ht="15.75" customHeight="1" s="51"/>
    <row r="854" ht="15.75" customHeight="1" s="51"/>
    <row r="855" ht="15.75" customHeight="1" s="51"/>
    <row r="856" ht="15.75" customHeight="1" s="51"/>
    <row r="857" ht="15.75" customHeight="1" s="51"/>
    <row r="858" ht="15.75" customHeight="1" s="51"/>
    <row r="859" ht="15.75" customHeight="1" s="51"/>
    <row r="860" ht="15.75" customHeight="1" s="51"/>
    <row r="861" ht="15.75" customHeight="1" s="51"/>
    <row r="862" ht="15.75" customHeight="1" s="51"/>
    <row r="863" ht="15.75" customHeight="1" s="51"/>
    <row r="864" ht="15.75" customHeight="1" s="51"/>
    <row r="865" ht="15.75" customHeight="1" s="51"/>
    <row r="866" ht="15.75" customHeight="1" s="51"/>
    <row r="867" ht="15.75" customHeight="1" s="51"/>
    <row r="868" ht="15.75" customHeight="1" s="51"/>
    <row r="869" ht="15.75" customHeight="1" s="51"/>
    <row r="870" ht="15.75" customHeight="1" s="51"/>
    <row r="871" ht="15.75" customHeight="1" s="51"/>
    <row r="872" ht="15.75" customHeight="1" s="51"/>
    <row r="873" ht="15.75" customHeight="1" s="51"/>
    <row r="874" ht="15.75" customHeight="1" s="51"/>
    <row r="875" ht="15.75" customHeight="1" s="51"/>
    <row r="876" ht="15.75" customHeight="1" s="51"/>
    <row r="877" ht="15.75" customHeight="1" s="51"/>
    <row r="878" ht="15.75" customHeight="1" s="51"/>
    <row r="879" ht="15.75" customHeight="1" s="51"/>
    <row r="880" ht="15.75" customHeight="1" s="51"/>
    <row r="881" ht="15.75" customHeight="1" s="51"/>
    <row r="882" ht="15.75" customHeight="1" s="51"/>
    <row r="883" ht="15.75" customHeight="1" s="51"/>
    <row r="884" ht="15.75" customHeight="1" s="51"/>
    <row r="885" ht="15.75" customHeight="1" s="51"/>
    <row r="886" ht="15.75" customHeight="1" s="51"/>
    <row r="887" ht="15.75" customHeight="1" s="51"/>
    <row r="888" ht="15.75" customHeight="1" s="51"/>
    <row r="889" ht="15.75" customHeight="1" s="51"/>
    <row r="890" ht="15.75" customHeight="1" s="51"/>
    <row r="891" ht="15.75" customHeight="1" s="51"/>
    <row r="892" ht="15.75" customHeight="1" s="51"/>
    <row r="893" ht="15.75" customHeight="1" s="51"/>
    <row r="894" ht="15.75" customHeight="1" s="51"/>
    <row r="895" ht="15.75" customHeight="1" s="51"/>
    <row r="896" ht="15.75" customHeight="1" s="51"/>
    <row r="897" ht="15.75" customHeight="1" s="51"/>
    <row r="898" ht="15.75" customHeight="1" s="51"/>
    <row r="899" ht="15.75" customHeight="1" s="51"/>
    <row r="900" ht="15.75" customHeight="1" s="51"/>
    <row r="901" ht="15.75" customHeight="1" s="51"/>
    <row r="902" ht="15.75" customHeight="1" s="51"/>
    <row r="903" ht="15.75" customHeight="1" s="51"/>
    <row r="904" ht="15.75" customHeight="1" s="51"/>
    <row r="905" ht="15.75" customHeight="1" s="51"/>
    <row r="906" ht="15.75" customHeight="1" s="51"/>
    <row r="907" ht="15.75" customHeight="1" s="51"/>
    <row r="908" ht="15.75" customHeight="1" s="51"/>
    <row r="909" ht="15.75" customHeight="1" s="51"/>
    <row r="910" ht="15.75" customHeight="1" s="51"/>
    <row r="911" ht="15.75" customHeight="1" s="51"/>
    <row r="912" ht="15.75" customHeight="1" s="51"/>
    <row r="913" ht="15.75" customHeight="1" s="51"/>
    <row r="914" ht="15.75" customHeight="1" s="51"/>
    <row r="915" ht="15.75" customHeight="1" s="51"/>
    <row r="916" ht="15.75" customHeight="1" s="51"/>
    <row r="917" ht="15.75" customHeight="1" s="51"/>
    <row r="918" ht="15.75" customHeight="1" s="51"/>
    <row r="919" ht="15.75" customHeight="1" s="51"/>
    <row r="920" ht="15.75" customHeight="1" s="51"/>
    <row r="921" ht="15.75" customHeight="1" s="51"/>
    <row r="922" ht="15.75" customHeight="1" s="51"/>
    <row r="923" ht="15.75" customHeight="1" s="51"/>
    <row r="924" ht="15.75" customHeight="1" s="51"/>
    <row r="925" ht="15.75" customHeight="1" s="51"/>
    <row r="926" ht="15.75" customHeight="1" s="51"/>
    <row r="927" ht="15.75" customHeight="1" s="51"/>
    <row r="928" ht="15.75" customHeight="1" s="51"/>
    <row r="929" ht="15.75" customHeight="1" s="51"/>
    <row r="930" ht="15.75" customHeight="1" s="51"/>
    <row r="931" ht="15.75" customHeight="1" s="51"/>
    <row r="932" ht="15.75" customHeight="1" s="51"/>
    <row r="933" ht="15.75" customHeight="1" s="51"/>
    <row r="934" ht="15.75" customHeight="1" s="51"/>
    <row r="935" ht="15.75" customHeight="1" s="51"/>
    <row r="936" ht="15.75" customHeight="1" s="51"/>
    <row r="937" ht="15.75" customHeight="1" s="51"/>
    <row r="938" ht="15.75" customHeight="1" s="51"/>
    <row r="939" ht="15.75" customHeight="1" s="51"/>
    <row r="940" ht="15.75" customHeight="1" s="51"/>
    <row r="941" ht="15.75" customHeight="1" s="51"/>
    <row r="942" ht="15.75" customHeight="1" s="51"/>
    <row r="943" ht="15.75" customHeight="1" s="51"/>
    <row r="944" ht="15.75" customHeight="1" s="51"/>
    <row r="945" ht="15.75" customHeight="1" s="51"/>
    <row r="946" ht="15.75" customHeight="1" s="51"/>
    <row r="947" ht="15.75" customHeight="1" s="51"/>
    <row r="948" ht="15.75" customHeight="1" s="51"/>
    <row r="949" ht="15.75" customHeight="1" s="51"/>
    <row r="950" ht="15.75" customHeight="1" s="51"/>
    <row r="951" ht="15.75" customHeight="1" s="51"/>
    <row r="952" ht="15.75" customHeight="1" s="51"/>
    <row r="953" ht="15.75" customHeight="1" s="51"/>
    <row r="954" ht="15.75" customHeight="1" s="51"/>
    <row r="955" ht="15.75" customHeight="1" s="51"/>
    <row r="956" ht="15.75" customHeight="1" s="51"/>
    <row r="957" ht="15.75" customHeight="1" s="51"/>
    <row r="958" ht="15.75" customHeight="1" s="51"/>
    <row r="959" ht="15.75" customHeight="1" s="51"/>
    <row r="960" ht="15.75" customHeight="1" s="51"/>
    <row r="961" ht="15.75" customHeight="1" s="51"/>
    <row r="962" ht="15.75" customHeight="1" s="51"/>
    <row r="963" ht="15.75" customHeight="1" s="51"/>
    <row r="964" ht="15.75" customHeight="1" s="51"/>
  </sheetData>
  <mergeCells count="6">
    <mergeCell ref="A2:L2"/>
    <mergeCell ref="A4:D4"/>
    <mergeCell ref="A1:L1"/>
    <mergeCell ref="A14:L14"/>
    <mergeCell ref="A9:L9"/>
    <mergeCell ref="A12:C12"/>
  </mergeCells>
  <conditionalFormatting sqref="A6:D6">
    <cfRule type="expression" priority="1" dxfId="0">
      <formula>MOD(ROW(),2)=0</formula>
    </cfRule>
  </conditionalFormatting>
  <conditionalFormatting sqref="A11:L11">
    <cfRule type="expression" priority="2" dxfId="0">
      <formula>MOD(ROW(),2)=0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13"/>
  <sheetViews>
    <sheetView workbookViewId="0">
      <selection activeCell="A1" sqref="A1"/>
    </sheetView>
  </sheetViews>
  <sheetFormatPr baseColWidth="8" defaultColWidth="12.63" defaultRowHeight="15" customHeight="1"/>
  <cols>
    <col width="7" customWidth="1" style="51" min="1" max="1"/>
    <col width="18" customWidth="1" style="51" min="2" max="3"/>
    <col width="22" customWidth="1" style="51" min="4" max="4"/>
    <col width="34" customWidth="1" style="51" min="5" max="5"/>
    <col width="36" customWidth="1" style="51" min="6" max="6"/>
    <col width="10" customWidth="1" style="51" min="7" max="7"/>
    <col width="9" customWidth="1" style="51" min="8" max="8"/>
    <col width="12" customWidth="1" style="51" min="9" max="9"/>
    <col width="13" customWidth="1" style="51" min="10" max="10"/>
    <col width="14" customWidth="1" style="51" min="11" max="12"/>
    <col width="13" customWidth="1" style="51" min="13" max="13"/>
    <col width="14" customWidth="1" style="51" min="14" max="14"/>
    <col width="12" customWidth="1" style="51" min="15" max="15"/>
    <col width="15" customWidth="1" style="51" min="16" max="16"/>
    <col width="13" customWidth="1" style="51" min="17" max="17"/>
    <col width="14" customWidth="1" style="51" min="18" max="18"/>
    <col width="18" customWidth="1" style="51" min="19" max="19"/>
    <col width="34" customWidth="1" style="51" min="20" max="20"/>
  </cols>
  <sheetData>
    <row r="1" ht="30" customHeight="1" s="51">
      <c r="A1" s="21" t="inlineStr">
        <is>
          <t>AIRCRAFT HANGARS (5 UNITS) - PAINTING - SCOPE ESTIMATE DETAIL</t>
        </is>
      </c>
    </row>
    <row r="2">
      <c r="A2" s="33" t="inlineStr">
        <is>
          <t>Detailed priced scope. Unit rates are matched to the master pricing library or supported project-specific quotes.</t>
        </is>
      </c>
    </row>
    <row r="3">
      <c r="A3" s="35" t="n"/>
      <c r="B3" s="35" t="n"/>
      <c r="C3" s="35" t="n"/>
      <c r="D3" s="35" t="n"/>
      <c r="E3" s="35" t="n"/>
      <c r="F3" s="35" t="n"/>
      <c r="G3" s="35" t="n"/>
      <c r="H3" s="35" t="n"/>
      <c r="I3" s="35" t="n"/>
      <c r="J3" s="35" t="n"/>
      <c r="K3" s="35" t="n"/>
      <c r="L3" s="35" t="n"/>
      <c r="M3" s="35" t="n"/>
      <c r="N3" s="35" t="n"/>
      <c r="O3" s="35" t="n"/>
      <c r="P3" s="35" t="n"/>
      <c r="Q3" s="35" t="n"/>
      <c r="R3" s="35" t="n"/>
      <c r="S3" s="35" t="n"/>
      <c r="T3" s="35" t="n"/>
    </row>
    <row r="4" ht="33.75" customHeight="1" s="51">
      <c r="A4" s="25" t="inlineStr">
        <is>
          <t>Line</t>
        </is>
      </c>
      <c r="B4" s="25" t="inlineStr">
        <is>
          <t>Scope Group</t>
        </is>
      </c>
      <c r="C4" s="25" t="inlineStr">
        <is>
          <t>CSI / Drawing Ref</t>
        </is>
      </c>
      <c r="D4" s="25" t="inlineStr">
        <is>
          <t>Trade</t>
        </is>
      </c>
      <c r="E4" s="25" t="inlineStr">
        <is>
          <t>Description</t>
        </is>
      </c>
      <c r="F4" s="25" t="inlineStr">
        <is>
          <t>Quantity Basis / Takeoff Ref</t>
        </is>
      </c>
      <c r="G4" s="25" t="inlineStr">
        <is>
          <t>Qty</t>
        </is>
      </c>
      <c r="H4" s="25" t="inlineStr">
        <is>
          <t>Unit</t>
        </is>
      </c>
      <c r="I4" s="25" t="inlineStr">
        <is>
          <t>Labor Unit</t>
        </is>
      </c>
      <c r="J4" s="25" t="inlineStr">
        <is>
          <t>Material Unit</t>
        </is>
      </c>
      <c r="K4" s="25" t="inlineStr">
        <is>
          <t>Labor Cost</t>
        </is>
      </c>
      <c r="L4" s="25" t="inlineStr">
        <is>
          <t>Material Cost</t>
        </is>
      </c>
      <c r="M4" s="25" t="inlineStr">
        <is>
          <t>Material Tax</t>
        </is>
      </c>
      <c r="N4" s="25" t="inlineStr">
        <is>
          <t>Direct Cost</t>
        </is>
      </c>
      <c r="O4" s="25" t="inlineStr">
        <is>
          <t>OH&amp;P</t>
        </is>
      </c>
      <c r="P4" s="25" t="inlineStr">
        <is>
          <t>Before Contingency</t>
        </is>
      </c>
      <c r="Q4" s="25" t="inlineStr">
        <is>
          <t>Contingency</t>
        </is>
      </c>
      <c r="R4" s="25" t="inlineStr">
        <is>
          <t>Final Budget</t>
        </is>
      </c>
      <c r="S4" s="25" t="inlineStr">
        <is>
          <t>Max Owner Material Price (+5%)</t>
        </is>
      </c>
      <c r="T4" s="25" t="inlineStr">
        <is>
          <t>Source / Note</t>
        </is>
      </c>
    </row>
    <row r="5">
      <c r="A5" s="45">
        <f>IF(E5="","",ROW()-4)</f>
        <v/>
      </c>
      <c r="B5" s="49" t="inlineStr">
        <is>
          <t>Architectural</t>
        </is>
      </c>
      <c r="C5" s="49" t="inlineStr">
        <is>
          <t>DIV-09</t>
        </is>
      </c>
      <c r="D5" s="49" t="inlineStr">
        <is>
          <t>Painting</t>
        </is>
      </c>
      <c r="E5" s="49" t="inlineStr">
        <is>
          <t>Interior wall painting</t>
        </is>
      </c>
      <c r="F5" s="49" t="inlineStr">
        <is>
          <t>Painting takeoff</t>
        </is>
      </c>
      <c r="G5" s="44" t="n">
        <v>59336.2</v>
      </c>
      <c r="H5" s="45" t="inlineStr">
        <is>
          <t>SF</t>
        </is>
      </c>
      <c r="I5" s="47" t="n">
        <v>0.8</v>
      </c>
      <c r="J5" s="47" t="n">
        <v>0.46</v>
      </c>
      <c r="K5" s="47">
        <f>IF(G5="","",G5*I5)</f>
        <v/>
      </c>
      <c r="L5" s="47">
        <f>IF(G5="","",G5*J5)</f>
        <v/>
      </c>
      <c r="M5" s="47">
        <f>IF(G5="","",L5*0.083)</f>
        <v/>
      </c>
      <c r="N5" s="47">
        <f>IF(G5="","",K5+L5+M5)</f>
        <v/>
      </c>
      <c r="O5" s="47">
        <f>IF(G5="","",N5*0.18)</f>
        <v/>
      </c>
      <c r="P5" s="47">
        <f>IF(G5="","",N5+O5)</f>
        <v/>
      </c>
      <c r="Q5" s="47">
        <f>IF(G5="","",P5*0.08)</f>
        <v/>
      </c>
      <c r="R5" s="47">
        <f>IF(G5="","",P5+Q5)</f>
        <v/>
      </c>
      <c r="S5" s="48">
        <f>IF(G5="","",L5*1.05)</f>
        <v/>
      </c>
      <c r="T5" s="49" t="n"/>
    </row>
    <row r="6">
      <c r="A6" s="45">
        <f>IF(E6="","",ROW()-4)</f>
        <v/>
      </c>
      <c r="B6" s="49" t="inlineStr">
        <is>
          <t>Architectural</t>
        </is>
      </c>
      <c r="C6" s="49" t="inlineStr">
        <is>
          <t>DIV-09</t>
        </is>
      </c>
      <c r="D6" s="49" t="inlineStr">
        <is>
          <t>Painting</t>
        </is>
      </c>
      <c r="E6" s="49" t="inlineStr">
        <is>
          <t>Interior ceiling painting</t>
        </is>
      </c>
      <c r="F6" s="49" t="inlineStr">
        <is>
          <t>Painting takeoff</t>
        </is>
      </c>
      <c r="G6" s="44" t="n">
        <v>4138.2</v>
      </c>
      <c r="H6" s="45" t="inlineStr">
        <is>
          <t>SF</t>
        </is>
      </c>
      <c r="I6" s="47" t="n">
        <v>0.9</v>
      </c>
      <c r="J6" s="47" t="n">
        <v>0.5</v>
      </c>
      <c r="K6" s="47">
        <f>IF(G6="","",G6*I6)</f>
        <v/>
      </c>
      <c r="L6" s="47">
        <f>IF(G6="","",G6*J6)</f>
        <v/>
      </c>
      <c r="M6" s="47">
        <f>IF(G6="","",L6*0.083)</f>
        <v/>
      </c>
      <c r="N6" s="47">
        <f>IF(G6="","",K6+L6+M6)</f>
        <v/>
      </c>
      <c r="O6" s="47">
        <f>IF(G6="","",N6*0.18)</f>
        <v/>
      </c>
      <c r="P6" s="47">
        <f>IF(G6="","",N6+O6)</f>
        <v/>
      </c>
      <c r="Q6" s="47">
        <f>IF(G6="","",P6*0.08)</f>
        <v/>
      </c>
      <c r="R6" s="47">
        <f>IF(G6="","",P6+Q6)</f>
        <v/>
      </c>
      <c r="S6" s="48">
        <f>IF(G6="","",L6*1.05)</f>
        <v/>
      </c>
      <c r="T6" s="49" t="n"/>
    </row>
    <row r="7">
      <c r="A7" s="45">
        <f>IF(E7="","",ROW()-4)</f>
        <v/>
      </c>
      <c r="B7" s="49" t="inlineStr">
        <is>
          <t>Architectural</t>
        </is>
      </c>
      <c r="C7" s="49" t="inlineStr">
        <is>
          <t>DIV-09</t>
        </is>
      </c>
      <c r="D7" s="49" t="inlineStr">
        <is>
          <t>Painting</t>
        </is>
      </c>
      <c r="E7" s="49" t="inlineStr">
        <is>
          <t>Epoxy wall coating</t>
        </is>
      </c>
      <c r="F7" s="49" t="inlineStr">
        <is>
          <t>Painting takeoff</t>
        </is>
      </c>
      <c r="G7" s="44" t="n">
        <v>3345.1</v>
      </c>
      <c r="H7" s="45" t="inlineStr">
        <is>
          <t>SF</t>
        </is>
      </c>
      <c r="I7" s="47" t="n">
        <v>1.6</v>
      </c>
      <c r="J7" s="47" t="n">
        <v>1.2</v>
      </c>
      <c r="K7" s="47">
        <f>IF(G7="","",G7*I7)</f>
        <v/>
      </c>
      <c r="L7" s="47">
        <f>IF(G7="","",G7*J7)</f>
        <v/>
      </c>
      <c r="M7" s="47">
        <f>IF(G7="","",L7*0.083)</f>
        <v/>
      </c>
      <c r="N7" s="47">
        <f>IF(G7="","",K7+L7+M7)</f>
        <v/>
      </c>
      <c r="O7" s="47">
        <f>IF(G7="","",N7*0.18)</f>
        <v/>
      </c>
      <c r="P7" s="47">
        <f>IF(G7="","",N7+O7)</f>
        <v/>
      </c>
      <c r="Q7" s="47">
        <f>IF(G7="","",P7*0.08)</f>
        <v/>
      </c>
      <c r="R7" s="47">
        <f>IF(G7="","",P7+Q7)</f>
        <v/>
      </c>
      <c r="S7" s="48">
        <f>IF(G7="","",L7*1.05)</f>
        <v/>
      </c>
      <c r="T7" s="49" t="n"/>
    </row>
    <row r="8">
      <c r="A8" s="45">
        <f>IF(E8="","",ROW()-4)</f>
        <v/>
      </c>
      <c r="B8" s="49" t="inlineStr">
        <is>
          <t>Architectural</t>
        </is>
      </c>
      <c r="C8" s="49" t="inlineStr">
        <is>
          <t>DIV-09</t>
        </is>
      </c>
      <c r="D8" s="49" t="inlineStr">
        <is>
          <t>Painting</t>
        </is>
      </c>
      <c r="E8" s="49" t="inlineStr">
        <is>
          <t>Paint doors</t>
        </is>
      </c>
      <c r="F8" s="49" t="inlineStr">
        <is>
          <t>Painting takeoff</t>
        </is>
      </c>
      <c r="G8" s="44" t="n">
        <v>19</v>
      </c>
      <c r="H8" s="45" t="inlineStr">
        <is>
          <t>EA</t>
        </is>
      </c>
      <c r="I8" s="47" t="n">
        <v>90</v>
      </c>
      <c r="J8" s="47" t="n">
        <v>25</v>
      </c>
      <c r="K8" s="47">
        <f>IF(G8="","",G8*I8)</f>
        <v/>
      </c>
      <c r="L8" s="47">
        <f>IF(G8="","",G8*J8)</f>
        <v/>
      </c>
      <c r="M8" s="47">
        <f>IF(G8="","",L8*0.083)</f>
        <v/>
      </c>
      <c r="N8" s="47">
        <f>IF(G8="","",K8+L8+M8)</f>
        <v/>
      </c>
      <c r="O8" s="47">
        <f>IF(G8="","",N8*0.18)</f>
        <v/>
      </c>
      <c r="P8" s="47">
        <f>IF(G8="","",N8+O8)</f>
        <v/>
      </c>
      <c r="Q8" s="47">
        <f>IF(G8="","",P8*0.08)</f>
        <v/>
      </c>
      <c r="R8" s="47">
        <f>IF(G8="","",P8+Q8)</f>
        <v/>
      </c>
      <c r="S8" s="48">
        <f>IF(G8="","",L8*1.05)</f>
        <v/>
      </c>
      <c r="T8" s="49" t="n"/>
    </row>
    <row r="9">
      <c r="A9" s="45">
        <f>IF(E9="","",ROW()-4)</f>
        <v/>
      </c>
      <c r="B9" s="49" t="inlineStr">
        <is>
          <t>Architectural</t>
        </is>
      </c>
      <c r="C9" s="49" t="inlineStr">
        <is>
          <t>DIV-09</t>
        </is>
      </c>
      <c r="D9" s="49" t="inlineStr">
        <is>
          <t>Painting</t>
        </is>
      </c>
      <c r="E9" s="49" t="inlineStr">
        <is>
          <t>Paint door frames</t>
        </is>
      </c>
      <c r="F9" s="49" t="inlineStr">
        <is>
          <t>Painting takeoff</t>
        </is>
      </c>
      <c r="G9" s="44" t="n">
        <v>19</v>
      </c>
      <c r="H9" s="45" t="inlineStr">
        <is>
          <t>EA</t>
        </is>
      </c>
      <c r="I9" s="47" t="n">
        <v>55</v>
      </c>
      <c r="J9" s="47" t="n">
        <v>20</v>
      </c>
      <c r="K9" s="47">
        <f>IF(G9="","",G9*I9)</f>
        <v/>
      </c>
      <c r="L9" s="47">
        <f>IF(G9="","",G9*J9)</f>
        <v/>
      </c>
      <c r="M9" s="47">
        <f>IF(G9="","",L9*0.083)</f>
        <v/>
      </c>
      <c r="N9" s="47">
        <f>IF(G9="","",K9+L9+M9)</f>
        <v/>
      </c>
      <c r="O9" s="47">
        <f>IF(G9="","",N9*0.18)</f>
        <v/>
      </c>
      <c r="P9" s="47">
        <f>IF(G9="","",N9+O9)</f>
        <v/>
      </c>
      <c r="Q9" s="47">
        <f>IF(G9="","",P9*0.08)</f>
        <v/>
      </c>
      <c r="R9" s="47">
        <f>IF(G9="","",P9+Q9)</f>
        <v/>
      </c>
      <c r="S9" s="48">
        <f>IF(G9="","",L9*1.05)</f>
        <v/>
      </c>
      <c r="T9" s="49" t="n"/>
    </row>
    <row r="10">
      <c r="A10" s="45">
        <f>IF(E10="","",ROW()-4)</f>
        <v/>
      </c>
      <c r="B10" s="49" t="inlineStr">
        <is>
          <t>Architectural</t>
        </is>
      </c>
      <c r="C10" s="49" t="inlineStr">
        <is>
          <t>DIV-09</t>
        </is>
      </c>
      <c r="D10" s="49" t="inlineStr">
        <is>
          <t>Painting</t>
        </is>
      </c>
      <c r="E10" s="49" t="inlineStr">
        <is>
          <t>Paint trims</t>
        </is>
      </c>
      <c r="F10" s="49" t="inlineStr">
        <is>
          <t>Painting takeoff</t>
        </is>
      </c>
      <c r="G10" s="44" t="n">
        <v>710.6</v>
      </c>
      <c r="H10" s="45" t="inlineStr">
        <is>
          <t>LF</t>
        </is>
      </c>
      <c r="I10" s="47" t="n">
        <v>0.85</v>
      </c>
      <c r="J10" s="47" t="n">
        <v>0.25</v>
      </c>
      <c r="K10" s="47">
        <f>IF(G10="","",G10*I10)</f>
        <v/>
      </c>
      <c r="L10" s="47">
        <f>IF(G10="","",G10*J10)</f>
        <v/>
      </c>
      <c r="M10" s="47">
        <f>IF(G10="","",L10*0.083)</f>
        <v/>
      </c>
      <c r="N10" s="47">
        <f>IF(G10="","",K10+L10+M10)</f>
        <v/>
      </c>
      <c r="O10" s="47">
        <f>IF(G10="","",N10*0.18)</f>
        <v/>
      </c>
      <c r="P10" s="47">
        <f>IF(G10="","",N10+O10)</f>
        <v/>
      </c>
      <c r="Q10" s="47">
        <f>IF(G10="","",P10*0.08)</f>
        <v/>
      </c>
      <c r="R10" s="47">
        <f>IF(G10="","",P10+Q10)</f>
        <v/>
      </c>
      <c r="S10" s="48">
        <f>IF(G10="","",L10*1.05)</f>
        <v/>
      </c>
      <c r="T10" s="49" t="n"/>
    </row>
    <row r="11" ht="15.75" customHeight="1" s="51">
      <c r="A11" s="37" t="inlineStr">
        <is>
          <t>DETAIL ESTIMATE TOTAL</t>
        </is>
      </c>
      <c r="K11" s="50">
        <f>SUM(K5:K10)</f>
        <v/>
      </c>
      <c r="L11" s="50">
        <f>SUM(L5:L10)</f>
        <v/>
      </c>
      <c r="M11" s="50">
        <f>SUM(M5:M10)</f>
        <v/>
      </c>
      <c r="N11" s="50">
        <f>SUM(N5:N10)</f>
        <v/>
      </c>
      <c r="O11" s="50">
        <f>SUM(O5:O10)</f>
        <v/>
      </c>
      <c r="P11" s="50">
        <f>SUM(P5:P10)</f>
        <v/>
      </c>
      <c r="Q11" s="50">
        <f>SUM(Q5:Q10)</f>
        <v/>
      </c>
      <c r="R11" s="50">
        <f>SUM(R5:R10)</f>
        <v/>
      </c>
      <c r="S11" s="50">
        <f>SUM(S5:S10)</f>
        <v/>
      </c>
      <c r="T11" s="35" t="n"/>
    </row>
    <row r="12" ht="15.75" customHeight="1" s="51">
      <c r="A12" s="35" t="n"/>
      <c r="B12" s="35" t="n"/>
      <c r="C12" s="35" t="n"/>
      <c r="D12" s="35" t="n"/>
      <c r="E12" s="35" t="n"/>
      <c r="F12" s="35" t="n"/>
      <c r="G12" s="35" t="n"/>
      <c r="H12" s="35" t="n"/>
      <c r="I12" s="35" t="n"/>
      <c r="J12" s="35" t="n"/>
      <c r="K12" s="35" t="n"/>
      <c r="L12" s="35" t="n"/>
      <c r="M12" s="35" t="n"/>
      <c r="N12" s="35" t="n"/>
      <c r="O12" s="35" t="n"/>
      <c r="P12" s="35" t="n"/>
      <c r="Q12" s="35" t="n"/>
      <c r="R12" s="35" t="n"/>
      <c r="S12" s="35" t="n"/>
      <c r="T12" s="35" t="n"/>
    </row>
    <row r="13" ht="27.75" customHeight="1" s="51">
      <c r="A13" s="42" t="inlineStr">
        <is>
          <t>Material selection allowance: owner-selected materials may be priced up to 105% of the stated material allowance. The allowance is already covered by contingency and is not added again to the contract price.</t>
        </is>
      </c>
    </row>
    <row r="14" ht="15.75" customHeight="1" s="51"/>
    <row r="15" ht="15.75" customHeight="1" s="51"/>
    <row r="16" ht="15.75" customHeight="1" s="51"/>
    <row r="17" ht="15.75" customHeight="1" s="51"/>
    <row r="18" ht="15.75" customHeight="1" s="51"/>
    <row r="19" ht="15.75" customHeight="1" s="51"/>
    <row r="20" ht="15.75" customHeight="1" s="51"/>
    <row r="21" ht="15.75" customHeight="1" s="51"/>
    <row r="22" ht="15.75" customHeight="1" s="51"/>
    <row r="23" ht="15.75" customHeight="1" s="51"/>
    <row r="24" ht="15.75" customHeight="1" s="51"/>
    <row r="25" ht="15.75" customHeight="1" s="51"/>
    <row r="26" ht="15.75" customHeight="1" s="51"/>
    <row r="27" ht="15.75" customHeight="1" s="51"/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</sheetData>
  <mergeCells count="4">
    <mergeCell ref="A1:T1"/>
    <mergeCell ref="A13:T13"/>
    <mergeCell ref="A2:T2"/>
    <mergeCell ref="A11:J11"/>
  </mergeCells>
  <conditionalFormatting sqref="A5:T10">
    <cfRule type="expression" priority="1" dxfId="0">
      <formula>MOD(ROW(),2)=0</formula>
    </cfRule>
  </conditionalFormatting>
  <dataValidations count="1">
    <dataValidation sqref="H5:H10" showDropDown="0" showInputMessage="0" showErrorMessage="0" allowBlank="1" type="list">
      <formula1>"LS,SF,LF,EA,SY,CY,HR,DAY,SET,LOT"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Apex Estimating &amp; Bid Services</dc:creator>
  <dc:title>Apex Estimating sample estimate</dc:title>
  <dc:subject>Project details removed for confidentiality</dc:subject>
  <dcterms:created xsi:type="dcterms:W3CDTF">2026-10-07T04:38:16Z</dcterms:created>
  <dcterms:modified xsi:type="dcterms:W3CDTF">2026-10-07T04:38:16Z</dcterms:modified>
  <cp:lastModifiedBy>Apex Estimating &amp; Bid Services</cp:lastModifiedBy>
</cp:coreProperties>
</file>