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lient Summary" sheetId="1" state="visible" r:id="rId1"/>
    <sheet name="Trade Breakdown" sheetId="2" state="visible" r:id="rId2"/>
    <sheet name="Scope Estimate" sheetId="3" state="visible" r:id="rId3"/>
    <sheet name="Scope Estimate Det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%"/>
    <numFmt numFmtId="166" formatCode="$#,##0.00"/>
    <numFmt numFmtId="167" formatCode="mm dd yy"/>
    <numFmt numFmtId="168" formatCode="m d yy"/>
  </numFmts>
  <fonts count="17">
    <font>
      <name val="Carlito"/>
      <color rgb="FF000000"/>
      <sz val="11"/>
      <scheme val="minor"/>
    </font>
    <font>
      <name val="Calibri"/>
      <b val="1"/>
      <color rgb="FFFFFFFF"/>
      <sz val="16"/>
    </font>
    <font>
      <name val="Calibri"/>
      <b val="1"/>
      <color rgb="FF123658"/>
      <sz val="10"/>
    </font>
    <font>
      <name val="Calibri"/>
      <color rgb="FF000000"/>
      <sz val="10"/>
    </font>
    <font>
      <name val="Calibri"/>
      <b val="1"/>
      <color rgb="FFFFFFFF"/>
      <sz val="10"/>
    </font>
    <font>
      <name val="Calibri"/>
      <b val="1"/>
      <color rgb="FF123658"/>
      <sz val="12"/>
    </font>
    <font>
      <name val="Calibri"/>
      <b val="1"/>
      <color theme="1"/>
      <sz val="10"/>
    </font>
    <font>
      <name val="Calibri"/>
      <i val="1"/>
      <color rgb="FF666666"/>
      <sz val="9"/>
    </font>
    <font>
      <name val="Calibri"/>
      <b val="1"/>
      <color rgb="FFD8AA33"/>
      <sz val="18"/>
    </font>
    <font>
      <name val="Carlito"/>
      <b val="1"/>
      <color rgb="FFFFFFFF"/>
      <sz val="15"/>
    </font>
    <font>
      <name val="Carlito"/>
      <i val="1"/>
      <color rgb="FFFFFFFF"/>
      <sz val="9"/>
    </font>
    <font>
      <name val="Carlito"/>
      <color theme="1"/>
      <sz val="11"/>
    </font>
    <font>
      <name val="Carlito"/>
      <b val="1"/>
      <color rgb="FFFFFFFF"/>
      <sz val="11"/>
    </font>
    <font>
      <name val="Carlito"/>
      <b val="1"/>
      <color rgb="FFFFFFFF"/>
      <sz val="9"/>
    </font>
    <font>
      <name val="Arial"/>
      <color rgb="FF1F2937"/>
      <sz val="10"/>
    </font>
    <font>
      <name val="Carlito"/>
      <i val="1"/>
      <color rgb="FF1F2937"/>
      <sz val="9"/>
    </font>
    <font>
      <name val="Arial"/>
      <color rgb="FF1F2937"/>
      <sz val="9"/>
    </font>
  </fonts>
  <fills count="11">
    <fill>
      <patternFill/>
    </fill>
    <fill>
      <patternFill patternType="lightGray"/>
    </fill>
    <fill>
      <patternFill patternType="solid">
        <fgColor rgb="FF123658"/>
        <bgColor rgb="FF123658"/>
      </patternFill>
    </fill>
    <fill>
      <patternFill patternType="solid">
        <fgColor rgb="FFEAF2F8"/>
        <bgColor rgb="FFEAF2F8"/>
      </patternFill>
    </fill>
    <fill>
      <patternFill patternType="solid">
        <fgColor rgb="FFD8AA33"/>
        <bgColor rgb="FFD8AA33"/>
      </patternFill>
    </fill>
    <fill>
      <patternFill patternType="solid">
        <fgColor rgb="FFFFF4D6"/>
        <bgColor rgb="FFFFF4D6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183A5A"/>
        <bgColor rgb="FF183A5A"/>
      </patternFill>
    </fill>
    <fill>
      <patternFill patternType="solid">
        <fgColor rgb="FF2E5879"/>
        <bgColor rgb="FF2E5879"/>
      </patternFill>
    </fill>
    <fill>
      <patternFill patternType="solid">
        <fgColor rgb="FF1F8F84"/>
        <bgColor rgb="FF1F8F84"/>
      </patternFill>
    </fill>
  </fills>
  <borders count="1">
    <border/>
  </borders>
  <cellStyleXfs count="1">
    <xf numFmtId="0" fontId="0" fillId="0" borderId="0"/>
  </cellStyleXfs>
  <cellXfs count="45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3" borderId="0" applyAlignment="1" pivotButton="0" quotePrefix="1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164" fontId="5" fillId="5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165" fontId="6" fillId="3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left" vertical="top" wrapText="1"/>
    </xf>
    <xf numFmtId="0" fontId="3" fillId="6" borderId="0" applyAlignment="1" pivotButton="0" quotePrefix="0" xfId="0">
      <alignment horizontal="left" vertical="center" wrapText="1"/>
    </xf>
    <xf numFmtId="0" fontId="8" fillId="7" borderId="0" applyAlignment="1" pivotButton="0" quotePrefix="0" xfId="0">
      <alignment horizontal="center" vertical="center" wrapText="1"/>
    </xf>
    <xf numFmtId="0" fontId="9" fillId="8" borderId="0" applyAlignment="1" pivotButton="0" quotePrefix="0" xfId="0">
      <alignment vertical="center"/>
    </xf>
    <xf numFmtId="0" fontId="10" fillId="9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9" borderId="0" applyAlignment="1" pivotButton="0" quotePrefix="0" xfId="0">
      <alignment vertical="center"/>
    </xf>
    <xf numFmtId="0" fontId="13" fillId="1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/>
    </xf>
    <xf numFmtId="164" fontId="14" fillId="0" borderId="0" applyAlignment="1" pivotButton="0" quotePrefix="0" xfId="0">
      <alignment vertical="center"/>
    </xf>
    <xf numFmtId="165" fontId="14" fillId="0" borderId="0" applyAlignment="1" pivotButton="0" quotePrefix="0" xfId="0">
      <alignment vertical="center"/>
    </xf>
    <xf numFmtId="0" fontId="12" fillId="8" borderId="0" applyAlignment="1" pivotButton="0" quotePrefix="0" xfId="0">
      <alignment vertical="center"/>
    </xf>
    <xf numFmtId="164" fontId="12" fillId="8" borderId="0" applyAlignment="1" pivotButton="0" quotePrefix="0" xfId="0">
      <alignment vertical="center"/>
    </xf>
    <xf numFmtId="165" fontId="12" fillId="8" borderId="0" applyAlignment="1" pivotButton="0" quotePrefix="0" xfId="0">
      <alignment vertical="center"/>
    </xf>
    <xf numFmtId="0" fontId="15" fillId="5" borderId="0" applyAlignment="1" pivotButton="0" quotePrefix="0" xfId="0">
      <alignment vertical="center" wrapText="1"/>
    </xf>
    <xf numFmtId="0" fontId="10" fillId="9" borderId="0" applyAlignment="1" pivotButton="0" quotePrefix="0" xfId="0">
      <alignment vertical="center"/>
    </xf>
    <xf numFmtId="0" fontId="13" fillId="1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164" fontId="11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164" fontId="16" fillId="0" borderId="0" applyAlignment="1" pivotButton="0" quotePrefix="0" xfId="0">
      <alignment vertical="center"/>
    </xf>
    <xf numFmtId="165" fontId="16" fillId="0" borderId="0" applyAlignment="1" pivotButton="0" quotePrefix="0" xfId="0">
      <alignment vertical="center"/>
    </xf>
    <xf numFmtId="164" fontId="16" fillId="5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2" fontId="16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166" fontId="16" fillId="0" borderId="0" applyAlignment="1" pivotButton="0" quotePrefix="0" xfId="0">
      <alignment vertical="center"/>
    </xf>
    <xf numFmtId="166" fontId="16" fillId="0" borderId="0" applyAlignment="1" pivotButton="0" quotePrefix="0" xfId="0">
      <alignment vertical="center"/>
    </xf>
    <xf numFmtId="166" fontId="16" fillId="5" borderId="0" applyAlignment="1" pivotButton="0" quotePrefix="0" xfId="0">
      <alignment vertical="center"/>
    </xf>
    <xf numFmtId="167" fontId="16" fillId="0" borderId="0" applyAlignment="1" pivotButton="0" quotePrefix="0" xfId="0">
      <alignment vertical="center" wrapText="1"/>
    </xf>
    <xf numFmtId="168" fontId="16" fillId="0" borderId="0" applyAlignment="1" pivotButton="0" quotePrefix="0" xfId="0">
      <alignment vertical="center" wrapText="1"/>
    </xf>
    <xf numFmtId="166" fontId="12" fillId="8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dxfs count="1">
    <dxf>
      <font/>
      <fill>
        <patternFill patternType="solid">
          <fgColor rgb="FFEAF2F8"/>
          <bgColor rgb="FFEAF2F8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0" topLeftCell="A11" activePane="bottomLeft" state="frozen"/>
      <selection pane="bottomLeft" activeCell="B12" sqref="B12"/>
    </sheetView>
  </sheetViews>
  <sheetFormatPr baseColWidth="8" defaultColWidth="12.63" defaultRowHeight="15" customHeight="1"/>
  <cols>
    <col width="13.25" customWidth="1" style="44" min="1" max="1"/>
    <col width="18.25" customWidth="1" style="44" min="2" max="2"/>
    <col width="15.13" customWidth="1" style="44" min="3" max="3"/>
    <col width="13.25" customWidth="1" style="44" min="4" max="4"/>
    <col width="17.63" customWidth="1" style="44" min="5" max="5"/>
    <col width="15.75" customWidth="1" style="44" min="6" max="6"/>
    <col width="17" customWidth="1" style="44" min="7" max="7"/>
    <col width="19.5" customWidth="1" style="44" min="8" max="8"/>
    <col width="14.5" customWidth="1" style="44" min="9" max="9"/>
  </cols>
  <sheetData>
    <row r="1" ht="25.5" customHeight="1" s="44">
      <c r="A1" s="1" t="inlineStr">
        <is>
          <t>SINGLE-FAMILY HOUSE - CLIENT BID SUMMARY</t>
        </is>
      </c>
    </row>
    <row r="2" ht="18" customHeight="1" s="44">
      <c r="A2" s="2" t="inlineStr">
        <is>
          <t>Project</t>
        </is>
      </c>
      <c r="B2" s="3" t="inlineStr">
        <is>
          <t>SINGLE-FAMILY HOUSE</t>
        </is>
      </c>
      <c r="D2" s="2" t="inlineStr">
        <is>
          <t>Bid As</t>
        </is>
      </c>
      <c r="E2" s="3" t="inlineStr">
        <is>
          <t>General Contractor</t>
        </is>
      </c>
      <c r="G2" s="2" t="inlineStr">
        <is>
          <t>Bid Due</t>
        </is>
      </c>
      <c r="H2" s="4" t="inlineStr">
        <is>
          <t>09/04/2026</t>
        </is>
      </c>
    </row>
    <row r="3" ht="30" customHeight="1" s="44">
      <c r="A3" s="2" t="inlineStr">
        <is>
          <t>Location</t>
        </is>
      </c>
      <c r="B3" s="3" t="inlineStr">
        <is>
          <t>TBD</t>
        </is>
      </c>
      <c r="D3" s="2" t="inlineStr">
        <is>
          <t>Area</t>
        </is>
      </c>
      <c r="E3" s="3" t="inlineStr">
        <is>
          <t>935 SF</t>
        </is>
      </c>
      <c r="G3" s="2" t="inlineStr">
        <is>
          <t>Proposal Date</t>
        </is>
      </c>
      <c r="H3" s="4" t="inlineStr">
        <is>
          <t>09/04/2026</t>
        </is>
      </c>
    </row>
    <row r="4" ht="18" customHeight="1" s="44">
      <c r="A4" s="2" t="inlineStr">
        <is>
          <t>Prepared By</t>
        </is>
      </c>
      <c r="B4" s="3" t="inlineStr">
        <is>
          <t>Apex Estimating &amp; Bid Services</t>
        </is>
      </c>
      <c r="D4" s="2" t="inlineStr"/>
      <c r="E4" s="3" t="inlineStr"/>
      <c r="G4" s="2" t="inlineStr">
        <is>
          <t>Phone</t>
        </is>
      </c>
      <c r="H4" s="4" t="inlineStr">
        <is>
          <t>(207) 332-2259</t>
        </is>
      </c>
    </row>
    <row r="5" ht="18" customHeight="1" s="44">
      <c r="A5" s="5" t="inlineStr">
        <is>
          <t>CONTRACT SUMMARY</t>
        </is>
      </c>
    </row>
    <row r="6" ht="30" customHeight="1" s="44">
      <c r="A6" s="6" t="inlineStr">
        <is>
          <t>Direct Cost</t>
        </is>
      </c>
      <c r="C6" s="6" t="inlineStr">
        <is>
          <t>Material Tax</t>
        </is>
      </c>
      <c r="D6" s="6" t="inlineStr">
        <is>
          <t>Overhead &amp; Profit</t>
        </is>
      </c>
      <c r="F6" s="6" t="inlineStr">
        <is>
          <t>Before Contingency</t>
        </is>
      </c>
      <c r="G6" s="6" t="inlineStr">
        <is>
          <t>Contingency</t>
        </is>
      </c>
      <c r="H6" s="6" t="inlineStr">
        <is>
          <t>FINAL CONSTRUCTION CONTRACT</t>
        </is>
      </c>
    </row>
    <row r="7" ht="25.5" customHeight="1" s="44">
      <c r="A7" s="7">
        <f>SUM('Scope Estimate Detail'!K5:K57)+SUM('Scope Estimate Detail'!L5:L57)</f>
        <v/>
      </c>
      <c r="C7" s="7">
        <f>SUM('Scope Estimate Detail'!M5:M57)</f>
        <v/>
      </c>
      <c r="D7" s="7">
        <f>SUM('Scope Estimate Detail'!O5:O57)</f>
        <v/>
      </c>
      <c r="F7" s="7">
        <f>SUM('Scope Estimate Detail'!P5:P57)</f>
        <v/>
      </c>
      <c r="G7" s="7">
        <f>SUM('Scope Estimate Detail'!Q5:Q57)</f>
        <v/>
      </c>
      <c r="H7" s="7">
        <f>SUM('Scope Estimate Detail'!R5:R57)</f>
        <v/>
      </c>
    </row>
    <row r="8" ht="18" customHeight="1" s="44">
      <c r="A8" s="8" t="inlineStr">
        <is>
          <t>PRICING BASIS</t>
        </is>
      </c>
    </row>
    <row r="9" ht="21" customHeight="1" s="44">
      <c r="A9" s="9" t="inlineStr">
        <is>
          <t>OH&amp;P</t>
        </is>
      </c>
      <c r="B9" s="10" t="n">
        <v>0.15</v>
      </c>
      <c r="C9" s="11" t="n"/>
      <c r="D9" s="9" t="inlineStr">
        <is>
          <t>Contingency</t>
        </is>
      </c>
      <c r="E9" s="10" t="n">
        <v>0.05</v>
      </c>
      <c r="F9" s="11" t="n"/>
      <c r="G9" s="9" t="inlineStr">
        <is>
          <t>Material Sales Tax</t>
        </is>
      </c>
      <c r="H9" s="10" t="n">
        <v>0.083</v>
      </c>
      <c r="I9" s="11" t="n"/>
    </row>
    <row r="10" ht="31.5" customHeight="1" s="44">
      <c r="A10" s="12" t="inlineStr">
        <is>
          <t>Pricing is based on the estimator takeoff and marked architectural/MEP drawings, the master pricing library, and documented estimator allowances/proxies where exact library pricing was not available.</t>
        </is>
      </c>
    </row>
    <row r="11" ht="9" customHeight="1" s="44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</row>
    <row r="12" ht="18" customHeight="1" s="44">
      <c r="A12" s="13" t="n"/>
      <c r="B12" s="13" t="n"/>
      <c r="C12" s="14" t="inlineStr">
        <is>
          <t>Apex Estimating &amp; Bid Services</t>
        </is>
      </c>
      <c r="H12" s="13" t="n"/>
      <c r="I12" s="13" t="n"/>
    </row>
    <row r="13" ht="18" customHeight="1" s="44">
      <c r="A13" s="13" t="n"/>
      <c r="B13" s="13" t="n"/>
      <c r="H13" s="13" t="n"/>
      <c r="I13" s="13" t="n"/>
    </row>
    <row r="14" ht="18" customHeight="1" s="44">
      <c r="A14" s="13" t="n"/>
      <c r="B14" s="13" t="n"/>
      <c r="H14" s="13" t="n"/>
      <c r="I14" s="13" t="n"/>
    </row>
    <row r="15" ht="18" customHeight="1" s="44">
      <c r="A15" s="13" t="n"/>
      <c r="B15" s="13" t="n"/>
      <c r="H15" s="13" t="n"/>
      <c r="I15" s="13" t="n"/>
    </row>
    <row r="16" ht="18" customHeight="1" s="44">
      <c r="A16" s="13" t="n"/>
      <c r="B16" s="13" t="n"/>
      <c r="H16" s="13" t="n"/>
      <c r="I16" s="13" t="n"/>
    </row>
    <row r="17" ht="18" customHeight="1" s="44">
      <c r="A17" s="13" t="n"/>
      <c r="B17" s="13" t="n"/>
      <c r="H17" s="13" t="n"/>
      <c r="I17" s="13" t="n"/>
    </row>
    <row r="18" ht="18" customHeight="1" s="44">
      <c r="A18" s="13" t="n"/>
      <c r="B18" s="13" t="n"/>
      <c r="H18" s="13" t="n"/>
      <c r="I18" s="13" t="n"/>
    </row>
    <row r="19" ht="18" customHeight="1" s="44">
      <c r="A19" s="13" t="n"/>
      <c r="B19" s="13" t="n"/>
      <c r="H19" s="13" t="n"/>
      <c r="I19" s="13" t="n"/>
    </row>
    <row r="20" ht="18" customHeight="1" s="44">
      <c r="A20" s="13" t="n"/>
      <c r="B20" s="13" t="n"/>
      <c r="H20" s="13" t="n"/>
      <c r="I20" s="13" t="n"/>
    </row>
    <row r="21" ht="15.75" customHeight="1" s="44"/>
    <row r="22" ht="15.75" customHeight="1" s="44"/>
    <row r="23" ht="15.75" customHeight="1" s="44"/>
    <row r="24" ht="15.75" customHeight="1" s="44"/>
    <row r="25" ht="15.75" customHeight="1" s="44"/>
    <row r="26" ht="15.75" customHeight="1" s="44"/>
    <row r="27" ht="15.75" customHeight="1" s="44"/>
    <row r="28" ht="15.75" customHeight="1" s="44"/>
    <row r="29" ht="15.75" customHeight="1" s="44"/>
    <row r="30" ht="15.75" customHeight="1" s="44"/>
    <row r="31" ht="15.75" customHeight="1" s="44"/>
    <row r="32" ht="15.75" customHeight="1" s="44"/>
    <row r="33" ht="15.75" customHeight="1" s="44"/>
    <row r="34" ht="15.75" customHeight="1" s="44"/>
    <row r="35" ht="15.75" customHeight="1" s="44"/>
    <row r="36" ht="15.75" customHeight="1" s="44"/>
    <row r="37" ht="15.75" customHeight="1" s="44"/>
    <row r="38" ht="15.75" customHeight="1" s="44"/>
    <row r="39" ht="15.75" customHeight="1" s="44"/>
    <row r="40" ht="15.75" customHeight="1" s="44"/>
    <row r="41" ht="15.75" customHeight="1" s="44"/>
    <row r="42" ht="15.75" customHeight="1" s="44"/>
    <row r="43" ht="15.75" customHeight="1" s="44"/>
    <row r="44" ht="15.75" customHeight="1" s="44"/>
    <row r="45" ht="15.75" customHeight="1" s="44"/>
    <row r="46" ht="15.75" customHeight="1" s="44"/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  <row r="987" ht="15.75" customHeight="1" s="44"/>
    <row r="988" ht="15.75" customHeight="1" s="44"/>
    <row r="989" ht="15.75" customHeight="1" s="44"/>
    <row r="990" ht="15.75" customHeight="1" s="44"/>
    <row r="991" ht="15.75" customHeight="1" s="44"/>
    <row r="992" ht="15.75" customHeight="1" s="44"/>
    <row r="993" ht="15.75" customHeight="1" s="44"/>
    <row r="994" ht="15.75" customHeight="1" s="44"/>
    <row r="995" ht="15.75" customHeight="1" s="44"/>
    <row r="996" ht="15.75" customHeight="1" s="44"/>
    <row r="997" ht="15.75" customHeight="1" s="44"/>
    <row r="998" ht="15.75" customHeight="1" s="44"/>
    <row r="999" ht="15.75" customHeight="1" s="44"/>
    <row r="1000" ht="15.75" customHeight="1" s="44"/>
  </sheetData>
  <mergeCells count="20">
    <mergeCell ref="B3:C3"/>
    <mergeCell ref="H4:I4"/>
    <mergeCell ref="A6:B6"/>
    <mergeCell ref="D6:E6"/>
    <mergeCell ref="E4:F4"/>
    <mergeCell ref="B2:C2"/>
    <mergeCell ref="H6:I6"/>
    <mergeCell ref="A7:B7"/>
    <mergeCell ref="A5:I5"/>
    <mergeCell ref="A8:I8"/>
    <mergeCell ref="H2:I2"/>
    <mergeCell ref="D7:E7"/>
    <mergeCell ref="A10:I10"/>
    <mergeCell ref="E2:F2"/>
    <mergeCell ref="H7:I7"/>
    <mergeCell ref="H3:I3"/>
    <mergeCell ref="C12:G20"/>
    <mergeCell ref="A1:I1"/>
    <mergeCell ref="B4:C4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ColWidth="12.63" defaultRowHeight="15" customHeight="1"/>
  <cols>
    <col width="30" customWidth="1" style="44" min="1" max="1"/>
    <col width="15" customWidth="1" style="44" min="2" max="3"/>
    <col width="14" customWidth="1" style="44" min="4" max="4"/>
    <col width="13" customWidth="1" style="44" min="5" max="5"/>
    <col width="17" customWidth="1" style="44" min="6" max="6"/>
    <col width="14" customWidth="1" style="44" min="7" max="7"/>
    <col width="17" customWidth="1" style="44" min="8" max="8"/>
    <col width="12" customWidth="1" style="44" min="9" max="9"/>
  </cols>
  <sheetData>
    <row r="1" ht="30" customHeight="1" s="44">
      <c r="A1" s="15" t="inlineStr">
        <is>
          <t>SINGLE-FAMILY HOUSE - CONTRACT PRICE BREAKDOWN BY TRADE</t>
        </is>
      </c>
    </row>
    <row r="2">
      <c r="A2" s="16" t="inlineStr">
        <is>
          <t>Location TBD</t>
        </is>
      </c>
    </row>
    <row r="3">
      <c r="A3" s="29" t="n"/>
      <c r="B3" s="29" t="n"/>
      <c r="C3" s="29" t="n"/>
      <c r="D3" s="29" t="n"/>
      <c r="E3" s="29" t="n"/>
      <c r="F3" s="29" t="n"/>
      <c r="G3" s="29" t="n"/>
      <c r="H3" s="29" t="n"/>
      <c r="I3" s="29" t="n"/>
    </row>
    <row r="4">
      <c r="A4" s="18" t="inlineStr">
        <is>
          <t>CONTRACT ALLOCATION BY TRADE</t>
        </is>
      </c>
    </row>
    <row r="5" ht="30" customHeight="1" s="44">
      <c r="A5" s="19" t="inlineStr">
        <is>
          <t>Trade</t>
        </is>
      </c>
      <c r="B5" s="19" t="inlineStr">
        <is>
          <t>Labor Cost</t>
        </is>
      </c>
      <c r="C5" s="19" t="inlineStr">
        <is>
          <t>Material Cost</t>
        </is>
      </c>
      <c r="D5" s="19" t="inlineStr">
        <is>
          <t>Material Tax</t>
        </is>
      </c>
      <c r="E5" s="19" t="inlineStr">
        <is>
          <t>OH&amp;P</t>
        </is>
      </c>
      <c r="F5" s="19" t="inlineStr">
        <is>
          <t>Before Contingency</t>
        </is>
      </c>
      <c r="G5" s="19" t="inlineStr">
        <is>
          <t>Contingency</t>
        </is>
      </c>
      <c r="H5" s="19" t="inlineStr">
        <is>
          <t>Contract Amount</t>
        </is>
      </c>
      <c r="I5" s="19" t="inlineStr">
        <is>
          <t>% of Contract</t>
        </is>
      </c>
    </row>
    <row r="6">
      <c r="A6" s="20" t="inlineStr">
        <is>
          <t>General Requirements</t>
        </is>
      </c>
      <c r="B6" s="21">
        <f>IF(A6="","",SUMIF('Scope Estimate Detail'!$D$5:$D$57,A6,'Scope Estimate Detail'!$K$5:$K$57))</f>
        <v/>
      </c>
      <c r="C6" s="21">
        <f>IF(A6="","",SUMIF('Scope Estimate Detail'!$D$5:$D$57,A6,'Scope Estimate Detail'!$L$5:$L$57))</f>
        <v/>
      </c>
      <c r="D6" s="21">
        <f>IF(A6="","",SUMIF('Scope Estimate Detail'!$D$5:$D$57,A6,'Scope Estimate Detail'!$M$5:$M$57))</f>
        <v/>
      </c>
      <c r="E6" s="21">
        <f>IF(A6="","",SUMIF('Scope Estimate Detail'!$D$5:$D$57,A6,'Scope Estimate Detail'!$O$5:$O$57))</f>
        <v/>
      </c>
      <c r="F6" s="21">
        <f>IF(A6="","",SUMIF('Scope Estimate Detail'!$D$5:$D$57,A6,'Scope Estimate Detail'!$P$5:$P$57))</f>
        <v/>
      </c>
      <c r="G6" s="21">
        <f>IF(A6="","",SUMIF('Scope Estimate Detail'!$D$5:$D$57,A6,'Scope Estimate Detail'!$Q$5:$Q$57))</f>
        <v/>
      </c>
      <c r="H6" s="21">
        <f>IF(A6="","",SUMIF('Scope Estimate Detail'!$D$5:$D$57,A6,'Scope Estimate Detail'!$R$5:$R$57))</f>
        <v/>
      </c>
      <c r="I6" s="22">
        <f>IF(H6="","",IF($H$22=0,0,H6/$H$22))</f>
        <v/>
      </c>
    </row>
    <row r="7">
      <c r="A7" s="20" t="inlineStr">
        <is>
          <t>Concrete &amp; Earthwork</t>
        </is>
      </c>
      <c r="B7" s="21">
        <f>IF(A7="","",SUMIF('Scope Estimate Detail'!$D$5:$D$57,A7,'Scope Estimate Detail'!$K$5:$K$57))</f>
        <v/>
      </c>
      <c r="C7" s="21">
        <f>IF(A7="","",SUMIF('Scope Estimate Detail'!$D$5:$D$57,A7,'Scope Estimate Detail'!$L$5:$L$57))</f>
        <v/>
      </c>
      <c r="D7" s="21">
        <f>IF(A7="","",SUMIF('Scope Estimate Detail'!$D$5:$D$57,A7,'Scope Estimate Detail'!$M$5:$M$57))</f>
        <v/>
      </c>
      <c r="E7" s="21">
        <f>IF(A7="","",SUMIF('Scope Estimate Detail'!$D$5:$D$57,A7,'Scope Estimate Detail'!$O$5:$O$57))</f>
        <v/>
      </c>
      <c r="F7" s="21">
        <f>IF(A7="","",SUMIF('Scope Estimate Detail'!$D$5:$D$57,A7,'Scope Estimate Detail'!$P$5:$P$57))</f>
        <v/>
      </c>
      <c r="G7" s="21">
        <f>IF(A7="","",SUMIF('Scope Estimate Detail'!$D$5:$D$57,A7,'Scope Estimate Detail'!$Q$5:$Q$57))</f>
        <v/>
      </c>
      <c r="H7" s="21">
        <f>IF(A7="","",SUMIF('Scope Estimate Detail'!$D$5:$D$57,A7,'Scope Estimate Detail'!$R$5:$R$57))</f>
        <v/>
      </c>
      <c r="I7" s="22">
        <f>IF(H7="","",IF($H$22=0,0,H7/$H$22))</f>
        <v/>
      </c>
    </row>
    <row r="8">
      <c r="A8" s="20" t="inlineStr">
        <is>
          <t>Wood Framing &amp; Carpentry</t>
        </is>
      </c>
      <c r="B8" s="21">
        <f>IF(A8="","",SUMIF('Scope Estimate Detail'!$D$5:$D$57,A8,'Scope Estimate Detail'!$K$5:$K$57))</f>
        <v/>
      </c>
      <c r="C8" s="21">
        <f>IF(A8="","",SUMIF('Scope Estimate Detail'!$D$5:$D$57,A8,'Scope Estimate Detail'!$L$5:$L$57))</f>
        <v/>
      </c>
      <c r="D8" s="21">
        <f>IF(A8="","",SUMIF('Scope Estimate Detail'!$D$5:$D$57,A8,'Scope Estimate Detail'!$M$5:$M$57))</f>
        <v/>
      </c>
      <c r="E8" s="21">
        <f>IF(A8="","",SUMIF('Scope Estimate Detail'!$D$5:$D$57,A8,'Scope Estimate Detail'!$O$5:$O$57))</f>
        <v/>
      </c>
      <c r="F8" s="21">
        <f>IF(A8="","",SUMIF('Scope Estimate Detail'!$D$5:$D$57,A8,'Scope Estimate Detail'!$P$5:$P$57))</f>
        <v/>
      </c>
      <c r="G8" s="21">
        <f>IF(A8="","",SUMIF('Scope Estimate Detail'!$D$5:$D$57,A8,'Scope Estimate Detail'!$Q$5:$Q$57))</f>
        <v/>
      </c>
      <c r="H8" s="21">
        <f>IF(A8="","",SUMIF('Scope Estimate Detail'!$D$5:$D$57,A8,'Scope Estimate Detail'!$R$5:$R$57))</f>
        <v/>
      </c>
      <c r="I8" s="22">
        <f>IF(H8="","",IF($H$22=0,0,H8/$H$22))</f>
        <v/>
      </c>
    </row>
    <row r="9">
      <c r="A9" s="20" t="inlineStr">
        <is>
          <t>Roofing &amp; Waterproofing</t>
        </is>
      </c>
      <c r="B9" s="21">
        <f>IF(A9="","",SUMIF('Scope Estimate Detail'!$D$5:$D$57,A9,'Scope Estimate Detail'!$K$5:$K$57))</f>
        <v/>
      </c>
      <c r="C9" s="21">
        <f>IF(A9="","",SUMIF('Scope Estimate Detail'!$D$5:$D$57,A9,'Scope Estimate Detail'!$L$5:$L$57))</f>
        <v/>
      </c>
      <c r="D9" s="21">
        <f>IF(A9="","",SUMIF('Scope Estimate Detail'!$D$5:$D$57,A9,'Scope Estimate Detail'!$M$5:$M$57))</f>
        <v/>
      </c>
      <c r="E9" s="21">
        <f>IF(A9="","",SUMIF('Scope Estimate Detail'!$D$5:$D$57,A9,'Scope Estimate Detail'!$O$5:$O$57))</f>
        <v/>
      </c>
      <c r="F9" s="21">
        <f>IF(A9="","",SUMIF('Scope Estimate Detail'!$D$5:$D$57,A9,'Scope Estimate Detail'!$P$5:$P$57))</f>
        <v/>
      </c>
      <c r="G9" s="21">
        <f>IF(A9="","",SUMIF('Scope Estimate Detail'!$D$5:$D$57,A9,'Scope Estimate Detail'!$Q$5:$Q$57))</f>
        <v/>
      </c>
      <c r="H9" s="21">
        <f>IF(A9="","",SUMIF('Scope Estimate Detail'!$D$5:$D$57,A9,'Scope Estimate Detail'!$R$5:$R$57))</f>
        <v/>
      </c>
      <c r="I9" s="22">
        <f>IF(H9="","",IF($H$22=0,0,H9/$H$22))</f>
        <v/>
      </c>
    </row>
    <row r="10">
      <c r="A10" s="20" t="inlineStr">
        <is>
          <t>Openings</t>
        </is>
      </c>
      <c r="B10" s="21">
        <f>IF(A10="","",SUMIF('Scope Estimate Detail'!$D$5:$D$57,A10,'Scope Estimate Detail'!$K$5:$K$57))</f>
        <v/>
      </c>
      <c r="C10" s="21">
        <f>IF(A10="","",SUMIF('Scope Estimate Detail'!$D$5:$D$57,A10,'Scope Estimate Detail'!$L$5:$L$57))</f>
        <v/>
      </c>
      <c r="D10" s="21">
        <f>IF(A10="","",SUMIF('Scope Estimate Detail'!$D$5:$D$57,A10,'Scope Estimate Detail'!$M$5:$M$57))</f>
        <v/>
      </c>
      <c r="E10" s="21">
        <f>IF(A10="","",SUMIF('Scope Estimate Detail'!$D$5:$D$57,A10,'Scope Estimate Detail'!$O$5:$O$57))</f>
        <v/>
      </c>
      <c r="F10" s="21">
        <f>IF(A10="","",SUMIF('Scope Estimate Detail'!$D$5:$D$57,A10,'Scope Estimate Detail'!$P$5:$P$57))</f>
        <v/>
      </c>
      <c r="G10" s="21">
        <f>IF(A10="","",SUMIF('Scope Estimate Detail'!$D$5:$D$57,A10,'Scope Estimate Detail'!$Q$5:$Q$57))</f>
        <v/>
      </c>
      <c r="H10" s="21">
        <f>IF(A10="","",SUMIF('Scope Estimate Detail'!$D$5:$D$57,A10,'Scope Estimate Detail'!$R$5:$R$57))</f>
        <v/>
      </c>
      <c r="I10" s="22">
        <f>IF(H10="","",IF($H$22=0,0,H10/$H$22))</f>
        <v/>
      </c>
    </row>
    <row r="11">
      <c r="A11" s="20" t="inlineStr">
        <is>
          <t>Drywall &amp; Insulation</t>
        </is>
      </c>
      <c r="B11" s="21">
        <f>IF(A11="","",SUMIF('Scope Estimate Detail'!$D$5:$D$57,A11,'Scope Estimate Detail'!$K$5:$K$57))</f>
        <v/>
      </c>
      <c r="C11" s="21">
        <f>IF(A11="","",SUMIF('Scope Estimate Detail'!$D$5:$D$57,A11,'Scope Estimate Detail'!$L$5:$L$57))</f>
        <v/>
      </c>
      <c r="D11" s="21">
        <f>IF(A11="","",SUMIF('Scope Estimate Detail'!$D$5:$D$57,A11,'Scope Estimate Detail'!$M$5:$M$57))</f>
        <v/>
      </c>
      <c r="E11" s="21">
        <f>IF(A11="","",SUMIF('Scope Estimate Detail'!$D$5:$D$57,A11,'Scope Estimate Detail'!$O$5:$O$57))</f>
        <v/>
      </c>
      <c r="F11" s="21">
        <f>IF(A11="","",SUMIF('Scope Estimate Detail'!$D$5:$D$57,A11,'Scope Estimate Detail'!$P$5:$P$57))</f>
        <v/>
      </c>
      <c r="G11" s="21">
        <f>IF(A11="","",SUMIF('Scope Estimate Detail'!$D$5:$D$57,A11,'Scope Estimate Detail'!$Q$5:$Q$57))</f>
        <v/>
      </c>
      <c r="H11" s="21">
        <f>IF(A11="","",SUMIF('Scope Estimate Detail'!$D$5:$D$57,A11,'Scope Estimate Detail'!$R$5:$R$57))</f>
        <v/>
      </c>
      <c r="I11" s="22">
        <f>IF(H11="","",IF($H$22=0,0,H11/$H$22))</f>
        <v/>
      </c>
    </row>
    <row r="12">
      <c r="A12" s="20" t="inlineStr">
        <is>
          <t>Flooring &amp; Tile</t>
        </is>
      </c>
      <c r="B12" s="21">
        <f>IF(A12="","",SUMIF('Scope Estimate Detail'!$D$5:$D$57,A12,'Scope Estimate Detail'!$K$5:$K$57))</f>
        <v/>
      </c>
      <c r="C12" s="21">
        <f>IF(A12="","",SUMIF('Scope Estimate Detail'!$D$5:$D$57,A12,'Scope Estimate Detail'!$L$5:$L$57))</f>
        <v/>
      </c>
      <c r="D12" s="21">
        <f>IF(A12="","",SUMIF('Scope Estimate Detail'!$D$5:$D$57,A12,'Scope Estimate Detail'!$M$5:$M$57))</f>
        <v/>
      </c>
      <c r="E12" s="21">
        <f>IF(A12="","",SUMIF('Scope Estimate Detail'!$D$5:$D$57,A12,'Scope Estimate Detail'!$O$5:$O$57))</f>
        <v/>
      </c>
      <c r="F12" s="21">
        <f>IF(A12="","",SUMIF('Scope Estimate Detail'!$D$5:$D$57,A12,'Scope Estimate Detail'!$P$5:$P$57))</f>
        <v/>
      </c>
      <c r="G12" s="21">
        <f>IF(A12="","",SUMIF('Scope Estimate Detail'!$D$5:$D$57,A12,'Scope Estimate Detail'!$Q$5:$Q$57))</f>
        <v/>
      </c>
      <c r="H12" s="21">
        <f>IF(A12="","",SUMIF('Scope Estimate Detail'!$D$5:$D$57,A12,'Scope Estimate Detail'!$R$5:$R$57))</f>
        <v/>
      </c>
      <c r="I12" s="22">
        <f>IF(H12="","",IF($H$22=0,0,H12/$H$22))</f>
        <v/>
      </c>
    </row>
    <row r="13">
      <c r="A13" s="20" t="inlineStr">
        <is>
          <t>Painting &amp; Exterior Finishes</t>
        </is>
      </c>
      <c r="B13" s="21">
        <f>IF(A13="","",SUMIF('Scope Estimate Detail'!$D$5:$D$57,A13,'Scope Estimate Detail'!$K$5:$K$57))</f>
        <v/>
      </c>
      <c r="C13" s="21">
        <f>IF(A13="","",SUMIF('Scope Estimate Detail'!$D$5:$D$57,A13,'Scope Estimate Detail'!$L$5:$L$57))</f>
        <v/>
      </c>
      <c r="D13" s="21">
        <f>IF(A13="","",SUMIF('Scope Estimate Detail'!$D$5:$D$57,A13,'Scope Estimate Detail'!$M$5:$M$57))</f>
        <v/>
      </c>
      <c r="E13" s="21">
        <f>IF(A13="","",SUMIF('Scope Estimate Detail'!$D$5:$D$57,A13,'Scope Estimate Detail'!$O$5:$O$57))</f>
        <v/>
      </c>
      <c r="F13" s="21">
        <f>IF(A13="","",SUMIF('Scope Estimate Detail'!$D$5:$D$57,A13,'Scope Estimate Detail'!$P$5:$P$57))</f>
        <v/>
      </c>
      <c r="G13" s="21">
        <f>IF(A13="","",SUMIF('Scope Estimate Detail'!$D$5:$D$57,A13,'Scope Estimate Detail'!$Q$5:$Q$57))</f>
        <v/>
      </c>
      <c r="H13" s="21">
        <f>IF(A13="","",SUMIF('Scope Estimate Detail'!$D$5:$D$57,A13,'Scope Estimate Detail'!$R$5:$R$57))</f>
        <v/>
      </c>
      <c r="I13" s="22">
        <f>IF(H13="","",IF($H$22=0,0,H13/$H$22))</f>
        <v/>
      </c>
    </row>
    <row r="14">
      <c r="A14" s="20" t="inlineStr">
        <is>
          <t>Specialties</t>
        </is>
      </c>
      <c r="B14" s="21">
        <f>IF(A14="","",SUMIF('Scope Estimate Detail'!$D$5:$D$57,A14,'Scope Estimate Detail'!$K$5:$K$57))</f>
        <v/>
      </c>
      <c r="C14" s="21">
        <f>IF(A14="","",SUMIF('Scope Estimate Detail'!$D$5:$D$57,A14,'Scope Estimate Detail'!$L$5:$L$57))</f>
        <v/>
      </c>
      <c r="D14" s="21">
        <f>IF(A14="","",SUMIF('Scope Estimate Detail'!$D$5:$D$57,A14,'Scope Estimate Detail'!$M$5:$M$57))</f>
        <v/>
      </c>
      <c r="E14" s="21">
        <f>IF(A14="","",SUMIF('Scope Estimate Detail'!$D$5:$D$57,A14,'Scope Estimate Detail'!$O$5:$O$57))</f>
        <v/>
      </c>
      <c r="F14" s="21">
        <f>IF(A14="","",SUMIF('Scope Estimate Detail'!$D$5:$D$57,A14,'Scope Estimate Detail'!$P$5:$P$57))</f>
        <v/>
      </c>
      <c r="G14" s="21">
        <f>IF(A14="","",SUMIF('Scope Estimate Detail'!$D$5:$D$57,A14,'Scope Estimate Detail'!$Q$5:$Q$57))</f>
        <v/>
      </c>
      <c r="H14" s="21">
        <f>IF(A14="","",SUMIF('Scope Estimate Detail'!$D$5:$D$57,A14,'Scope Estimate Detail'!$R$5:$R$57))</f>
        <v/>
      </c>
      <c r="I14" s="22">
        <f>IF(H14="","",IF($H$22=0,0,H14/$H$22))</f>
        <v/>
      </c>
    </row>
    <row r="15">
      <c r="A15" s="20" t="inlineStr">
        <is>
          <t>Residential Equipment</t>
        </is>
      </c>
      <c r="B15" s="21">
        <f>IF(A15="","",SUMIF('Scope Estimate Detail'!$D$5:$D$57,A15,'Scope Estimate Detail'!$K$5:$K$57))</f>
        <v/>
      </c>
      <c r="C15" s="21">
        <f>IF(A15="","",SUMIF('Scope Estimate Detail'!$D$5:$D$57,A15,'Scope Estimate Detail'!$L$5:$L$57))</f>
        <v/>
      </c>
      <c r="D15" s="21">
        <f>IF(A15="","",SUMIF('Scope Estimate Detail'!$D$5:$D$57,A15,'Scope Estimate Detail'!$M$5:$M$57))</f>
        <v/>
      </c>
      <c r="E15" s="21">
        <f>IF(A15="","",SUMIF('Scope Estimate Detail'!$D$5:$D$57,A15,'Scope Estimate Detail'!$O$5:$O$57))</f>
        <v/>
      </c>
      <c r="F15" s="21">
        <f>IF(A15="","",SUMIF('Scope Estimate Detail'!$D$5:$D$57,A15,'Scope Estimate Detail'!$P$5:$P$57))</f>
        <v/>
      </c>
      <c r="G15" s="21">
        <f>IF(A15="","",SUMIF('Scope Estimate Detail'!$D$5:$D$57,A15,'Scope Estimate Detail'!$Q$5:$Q$57))</f>
        <v/>
      </c>
      <c r="H15" s="21">
        <f>IF(A15="","",SUMIF('Scope Estimate Detail'!$D$5:$D$57,A15,'Scope Estimate Detail'!$R$5:$R$57))</f>
        <v/>
      </c>
      <c r="I15" s="22">
        <f>IF(H15="","",IF($H$22=0,0,H15/$H$22))</f>
        <v/>
      </c>
    </row>
    <row r="16">
      <c r="A16" s="20" t="inlineStr">
        <is>
          <t>Millwork &amp; Countertops</t>
        </is>
      </c>
      <c r="B16" s="21">
        <f>IF(A16="","",SUMIF('Scope Estimate Detail'!$D$5:$D$57,A16,'Scope Estimate Detail'!$K$5:$K$57))</f>
        <v/>
      </c>
      <c r="C16" s="21">
        <f>IF(A16="","",SUMIF('Scope Estimate Detail'!$D$5:$D$57,A16,'Scope Estimate Detail'!$L$5:$L$57))</f>
        <v/>
      </c>
      <c r="D16" s="21">
        <f>IF(A16="","",SUMIF('Scope Estimate Detail'!$D$5:$D$57,A16,'Scope Estimate Detail'!$M$5:$M$57))</f>
        <v/>
      </c>
      <c r="E16" s="21">
        <f>IF(A16="","",SUMIF('Scope Estimate Detail'!$D$5:$D$57,A16,'Scope Estimate Detail'!$O$5:$O$57))</f>
        <v/>
      </c>
      <c r="F16" s="21">
        <f>IF(A16="","",SUMIF('Scope Estimate Detail'!$D$5:$D$57,A16,'Scope Estimate Detail'!$P$5:$P$57))</f>
        <v/>
      </c>
      <c r="G16" s="21">
        <f>IF(A16="","",SUMIF('Scope Estimate Detail'!$D$5:$D$57,A16,'Scope Estimate Detail'!$Q$5:$Q$57))</f>
        <v/>
      </c>
      <c r="H16" s="21">
        <f>IF(A16="","",SUMIF('Scope Estimate Detail'!$D$5:$D$57,A16,'Scope Estimate Detail'!$R$5:$R$57))</f>
        <v/>
      </c>
      <c r="I16" s="22">
        <f>IF(H16="","",IF($H$22=0,0,H16/$H$22))</f>
        <v/>
      </c>
    </row>
    <row r="17">
      <c r="A17" s="20" t="inlineStr">
        <is>
          <t>Plumbing</t>
        </is>
      </c>
      <c r="B17" s="21">
        <f>IF(A17="","",SUMIF('Scope Estimate Detail'!$D$5:$D$57,A17,'Scope Estimate Detail'!$K$5:$K$57))</f>
        <v/>
      </c>
      <c r="C17" s="21">
        <f>IF(A17="","",SUMIF('Scope Estimate Detail'!$D$5:$D$57,A17,'Scope Estimate Detail'!$L$5:$L$57))</f>
        <v/>
      </c>
      <c r="D17" s="21">
        <f>IF(A17="","",SUMIF('Scope Estimate Detail'!$D$5:$D$57,A17,'Scope Estimate Detail'!$M$5:$M$57))</f>
        <v/>
      </c>
      <c r="E17" s="21">
        <f>IF(A17="","",SUMIF('Scope Estimate Detail'!$D$5:$D$57,A17,'Scope Estimate Detail'!$O$5:$O$57))</f>
        <v/>
      </c>
      <c r="F17" s="21">
        <f>IF(A17="","",SUMIF('Scope Estimate Detail'!$D$5:$D$57,A17,'Scope Estimate Detail'!$P$5:$P$57))</f>
        <v/>
      </c>
      <c r="G17" s="21">
        <f>IF(A17="","",SUMIF('Scope Estimate Detail'!$D$5:$D$57,A17,'Scope Estimate Detail'!$Q$5:$Q$57))</f>
        <v/>
      </c>
      <c r="H17" s="21">
        <f>IF(A17="","",SUMIF('Scope Estimate Detail'!$D$5:$D$57,A17,'Scope Estimate Detail'!$R$5:$R$57))</f>
        <v/>
      </c>
      <c r="I17" s="22">
        <f>IF(H17="","",IF($H$22=0,0,H17/$H$22))</f>
        <v/>
      </c>
    </row>
    <row r="18">
      <c r="A18" s="20" t="inlineStr">
        <is>
          <t>HVAC</t>
        </is>
      </c>
      <c r="B18" s="21">
        <f>IF(A18="","",SUMIF('Scope Estimate Detail'!$D$5:$D$57,A18,'Scope Estimate Detail'!$K$5:$K$57))</f>
        <v/>
      </c>
      <c r="C18" s="21">
        <f>IF(A18="","",SUMIF('Scope Estimate Detail'!$D$5:$D$57,A18,'Scope Estimate Detail'!$L$5:$L$57))</f>
        <v/>
      </c>
      <c r="D18" s="21">
        <f>IF(A18="","",SUMIF('Scope Estimate Detail'!$D$5:$D$57,A18,'Scope Estimate Detail'!$M$5:$M$57))</f>
        <v/>
      </c>
      <c r="E18" s="21">
        <f>IF(A18="","",SUMIF('Scope Estimate Detail'!$D$5:$D$57,A18,'Scope Estimate Detail'!$O$5:$O$57))</f>
        <v/>
      </c>
      <c r="F18" s="21">
        <f>IF(A18="","",SUMIF('Scope Estimate Detail'!$D$5:$D$57,A18,'Scope Estimate Detail'!$P$5:$P$57))</f>
        <v/>
      </c>
      <c r="G18" s="21">
        <f>IF(A18="","",SUMIF('Scope Estimate Detail'!$D$5:$D$57,A18,'Scope Estimate Detail'!$Q$5:$Q$57))</f>
        <v/>
      </c>
      <c r="H18" s="21">
        <f>IF(A18="","",SUMIF('Scope Estimate Detail'!$D$5:$D$57,A18,'Scope Estimate Detail'!$R$5:$R$57))</f>
        <v/>
      </c>
      <c r="I18" s="22">
        <f>IF(H18="","",IF($H$22=0,0,H18/$H$22))</f>
        <v/>
      </c>
    </row>
    <row r="19">
      <c r="A19" s="20" t="inlineStr">
        <is>
          <t>Electrical</t>
        </is>
      </c>
      <c r="B19" s="21">
        <f>IF(A19="","",SUMIF('Scope Estimate Detail'!$D$5:$D$57,A19,'Scope Estimate Detail'!$K$5:$K$57))</f>
        <v/>
      </c>
      <c r="C19" s="21">
        <f>IF(A19="","",SUMIF('Scope Estimate Detail'!$D$5:$D$57,A19,'Scope Estimate Detail'!$L$5:$L$57))</f>
        <v/>
      </c>
      <c r="D19" s="21">
        <f>IF(A19="","",SUMIF('Scope Estimate Detail'!$D$5:$D$57,A19,'Scope Estimate Detail'!$M$5:$M$57))</f>
        <v/>
      </c>
      <c r="E19" s="21">
        <f>IF(A19="","",SUMIF('Scope Estimate Detail'!$D$5:$D$57,A19,'Scope Estimate Detail'!$O$5:$O$57))</f>
        <v/>
      </c>
      <c r="F19" s="21">
        <f>IF(A19="","",SUMIF('Scope Estimate Detail'!$D$5:$D$57,A19,'Scope Estimate Detail'!$P$5:$P$57))</f>
        <v/>
      </c>
      <c r="G19" s="21">
        <f>IF(A19="","",SUMIF('Scope Estimate Detail'!$D$5:$D$57,A19,'Scope Estimate Detail'!$Q$5:$Q$57))</f>
        <v/>
      </c>
      <c r="H19" s="21">
        <f>IF(A19="","",SUMIF('Scope Estimate Detail'!$D$5:$D$57,A19,'Scope Estimate Detail'!$R$5:$R$57))</f>
        <v/>
      </c>
      <c r="I19" s="22">
        <f>IF(H19="","",IF($H$22=0,0,H19/$H$22))</f>
        <v/>
      </c>
    </row>
    <row r="20">
      <c r="A20" s="20" t="inlineStr">
        <is>
          <t>Communications</t>
        </is>
      </c>
      <c r="B20" s="21">
        <f>IF(A20="","",SUMIF('Scope Estimate Detail'!$D$5:$D$57,A20,'Scope Estimate Detail'!$K$5:$K$57))</f>
        <v/>
      </c>
      <c r="C20" s="21">
        <f>IF(A20="","",SUMIF('Scope Estimate Detail'!$D$5:$D$57,A20,'Scope Estimate Detail'!$L$5:$L$57))</f>
        <v/>
      </c>
      <c r="D20" s="21">
        <f>IF(A20="","",SUMIF('Scope Estimate Detail'!$D$5:$D$57,A20,'Scope Estimate Detail'!$M$5:$M$57))</f>
        <v/>
      </c>
      <c r="E20" s="21">
        <f>IF(A20="","",SUMIF('Scope Estimate Detail'!$D$5:$D$57,A20,'Scope Estimate Detail'!$O$5:$O$57))</f>
        <v/>
      </c>
      <c r="F20" s="21">
        <f>IF(A20="","",SUMIF('Scope Estimate Detail'!$D$5:$D$57,A20,'Scope Estimate Detail'!$P$5:$P$57))</f>
        <v/>
      </c>
      <c r="G20" s="21">
        <f>IF(A20="","",SUMIF('Scope Estimate Detail'!$D$5:$D$57,A20,'Scope Estimate Detail'!$Q$5:$Q$57))</f>
        <v/>
      </c>
      <c r="H20" s="21">
        <f>IF(A20="","",SUMIF('Scope Estimate Detail'!$D$5:$D$57,A20,'Scope Estimate Detail'!$R$5:$R$57))</f>
        <v/>
      </c>
      <c r="I20" s="22">
        <f>IF(H20="","",IF($H$22=0,0,H20/$H$22))</f>
        <v/>
      </c>
    </row>
    <row r="21">
      <c r="A21" s="20" t="inlineStr">
        <is>
          <t>Life Safety</t>
        </is>
      </c>
      <c r="B21" s="21">
        <f>IF(A21="","",SUMIF('Scope Estimate Detail'!$D$5:$D$57,A21,'Scope Estimate Detail'!$K$5:$K$57))</f>
        <v/>
      </c>
      <c r="C21" s="21">
        <f>IF(A21="","",SUMIF('Scope Estimate Detail'!$D$5:$D$57,A21,'Scope Estimate Detail'!$L$5:$L$57))</f>
        <v/>
      </c>
      <c r="D21" s="21">
        <f>IF(A21="","",SUMIF('Scope Estimate Detail'!$D$5:$D$57,A21,'Scope Estimate Detail'!$M$5:$M$57))</f>
        <v/>
      </c>
      <c r="E21" s="21">
        <f>IF(A21="","",SUMIF('Scope Estimate Detail'!$D$5:$D$57,A21,'Scope Estimate Detail'!$O$5:$O$57))</f>
        <v/>
      </c>
      <c r="F21" s="21">
        <f>IF(A21="","",SUMIF('Scope Estimate Detail'!$D$5:$D$57,A21,'Scope Estimate Detail'!$P$5:$P$57))</f>
        <v/>
      </c>
      <c r="G21" s="21">
        <f>IF(A21="","",SUMIF('Scope Estimate Detail'!$D$5:$D$57,A21,'Scope Estimate Detail'!$Q$5:$Q$57))</f>
        <v/>
      </c>
      <c r="H21" s="21">
        <f>IF(A21="","",SUMIF('Scope Estimate Detail'!$D$5:$D$57,A21,'Scope Estimate Detail'!$R$5:$R$57))</f>
        <v/>
      </c>
      <c r="I21" s="22">
        <f>IF(H21="","",IF($H$22=0,0,H21/$H$22))</f>
        <v/>
      </c>
    </row>
    <row r="22" ht="15.75" customHeight="1" s="44">
      <c r="A22" s="23" t="inlineStr">
        <is>
          <t>FINAL CONSTRUCTION CONTRACT</t>
        </is>
      </c>
      <c r="B22" s="24">
        <f>SUM(B6:B21)</f>
        <v/>
      </c>
      <c r="C22" s="24">
        <f>SUM(C6:C21)</f>
        <v/>
      </c>
      <c r="D22" s="24">
        <f>SUM(D6:D21)</f>
        <v/>
      </c>
      <c r="E22" s="24">
        <f>SUM(E6:E21)</f>
        <v/>
      </c>
      <c r="F22" s="24">
        <f>SUM(F6:F21)</f>
        <v/>
      </c>
      <c r="G22" s="24">
        <f>SUM(G6:G21)</f>
        <v/>
      </c>
      <c r="H22" s="24">
        <f>SUM(H6:H21)</f>
        <v/>
      </c>
      <c r="I22" s="25">
        <f>IF(H22=0,0,1)</f>
        <v/>
      </c>
    </row>
    <row r="23" ht="15.75" customHeight="1" s="44">
      <c r="A23" s="29" t="n"/>
      <c r="B23" s="29" t="n"/>
      <c r="C23" s="29" t="n"/>
      <c r="D23" s="29" t="n"/>
      <c r="E23" s="29" t="n"/>
      <c r="F23" s="29" t="n"/>
      <c r="G23" s="29" t="n"/>
      <c r="H23" s="29" t="n"/>
      <c r="I23" s="29" t="n"/>
    </row>
    <row r="24" ht="27.75" customHeight="1" s="44">
      <c r="A24" s="26" t="inlineStr">
        <is>
          <t>Pricing includes material tax, 15% overhead &amp; profit, and 5% contingency. Owner material selections are carried up to 105% of the stated material allowance; the 5% selection allowance is included within contingency.</t>
        </is>
      </c>
    </row>
    <row r="25" ht="15.75" customHeight="1" s="44"/>
    <row r="26" ht="15.75" customHeight="1" s="44"/>
    <row r="27" ht="15.75" customHeight="1" s="44"/>
    <row r="28" ht="15.75" customHeight="1" s="44"/>
    <row r="29" ht="15.75" customHeight="1" s="44"/>
    <row r="30" ht="15.75" customHeight="1" s="44"/>
    <row r="31" ht="15.75" customHeight="1" s="44"/>
    <row r="32" ht="15.75" customHeight="1" s="44"/>
    <row r="33" ht="15.75" customHeight="1" s="44"/>
    <row r="34" ht="15.75" customHeight="1" s="44"/>
    <row r="35" ht="15.75" customHeight="1" s="44"/>
    <row r="36" ht="15.75" customHeight="1" s="44"/>
    <row r="37" ht="15.75" customHeight="1" s="44"/>
    <row r="38" ht="15.75" customHeight="1" s="44"/>
    <row r="39" ht="15.75" customHeight="1" s="44"/>
    <row r="40" ht="15.75" customHeight="1" s="44"/>
    <row r="41" ht="15.75" customHeight="1" s="44"/>
    <row r="42" ht="15.75" customHeight="1" s="44"/>
    <row r="43" ht="15.75" customHeight="1" s="44"/>
    <row r="44" ht="15.75" customHeight="1" s="44"/>
    <row r="45" ht="15.75" customHeight="1" s="44"/>
    <row r="46" ht="15.75" customHeight="1" s="44"/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</sheetData>
  <mergeCells count="4">
    <mergeCell ref="A1:I1"/>
    <mergeCell ref="A4:I4"/>
    <mergeCell ref="A2:I2"/>
    <mergeCell ref="A24:I24"/>
  </mergeCells>
  <conditionalFormatting sqref="A6:I21">
    <cfRule type="expression" priority="1" dxfId="0">
      <formula>MOD(ROW(),2)=0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ColWidth="12.63" defaultRowHeight="15" customHeight="1"/>
  <cols>
    <col width="20" customWidth="1" style="44" min="1" max="1"/>
    <col width="24" customWidth="1" style="44" min="2" max="2"/>
    <col width="38" customWidth="1" style="44" min="3" max="3"/>
    <col width="14" customWidth="1" style="44" min="4" max="5"/>
    <col width="13" customWidth="1" style="44" min="6" max="6"/>
    <col width="12" customWidth="1" style="44" min="7" max="7"/>
    <col width="17" customWidth="1" style="44" min="8" max="8"/>
    <col width="13" customWidth="1" style="44" min="9" max="9"/>
    <col width="17" customWidth="1" style="44" min="10" max="10"/>
    <col width="12" customWidth="1" style="44" min="11" max="11"/>
    <col width="20" customWidth="1" style="44" min="12" max="12"/>
  </cols>
  <sheetData>
    <row r="1" ht="30" customHeight="1" s="44">
      <c r="A1" s="15" t="inlineStr">
        <is>
          <t>SINGLE-FAMILY HOUSE - CLIENT BID SCOPE &amp; PRICING</t>
        </is>
      </c>
    </row>
    <row r="2">
      <c r="A2" s="27" t="inlineStr">
        <is>
          <t>Contract summary and major-category pricing. Detailed line items are carried in Scope Estimate Detail.</t>
        </is>
      </c>
    </row>
    <row r="3">
      <c r="A3" s="29" t="n"/>
      <c r="B3" s="29" t="n"/>
      <c r="C3" s="29" t="n"/>
      <c r="D3" s="29" t="n"/>
      <c r="E3" s="29" t="n"/>
      <c r="F3" s="29" t="n"/>
      <c r="G3" s="29" t="n"/>
      <c r="H3" s="29" t="n"/>
      <c r="I3" s="29" t="n"/>
      <c r="J3" s="29" t="n"/>
      <c r="K3" s="29" t="n"/>
      <c r="L3" s="29" t="n"/>
    </row>
    <row r="4">
      <c r="A4" s="18" t="inlineStr">
        <is>
          <t>CONTRACT SUMMARY</t>
        </is>
      </c>
      <c r="E4" s="29" t="n"/>
      <c r="F4" s="29" t="n"/>
      <c r="G4" s="29" t="n"/>
      <c r="H4" s="29" t="n"/>
      <c r="I4" s="29" t="n"/>
      <c r="J4" s="29" t="n"/>
      <c r="K4" s="29" t="n"/>
      <c r="L4" s="29" t="n"/>
    </row>
    <row r="5">
      <c r="A5" s="28" t="inlineStr">
        <is>
          <t>Major Category</t>
        </is>
      </c>
      <c r="B5" s="28" t="inlineStr">
        <is>
          <t>Before Contingency</t>
        </is>
      </c>
      <c r="C5" s="28" t="inlineStr">
        <is>
          <t>Contingency</t>
        </is>
      </c>
      <c r="D5" s="28" t="inlineStr">
        <is>
          <t>Contract Amount</t>
        </is>
      </c>
      <c r="E5" s="29" t="n"/>
      <c r="F5" s="29" t="n"/>
      <c r="G5" s="29" t="n"/>
      <c r="H5" s="29" t="n"/>
      <c r="I5" s="29" t="n"/>
      <c r="J5" s="29" t="n"/>
      <c r="K5" s="29" t="n"/>
      <c r="L5" s="29" t="n"/>
    </row>
    <row r="6">
      <c r="A6" s="29" t="inlineStr">
        <is>
          <t>General Conditions</t>
        </is>
      </c>
      <c r="B6" s="30">
        <f>IF(A6="","",SUMIF('Scope Estimate Detail'!$B$5:$B$57,A6,'Scope Estimate Detail'!$P$5:$P$57))</f>
        <v/>
      </c>
      <c r="C6" s="30">
        <f>IF(A6="","",SUMIF('Scope Estimate Detail'!$B$5:$B$57,A6,'Scope Estimate Detail'!$Q$5:$Q$57))</f>
        <v/>
      </c>
      <c r="D6" s="30">
        <f>IF(A6="","",SUMIF('Scope Estimate Detail'!$B$5:$B$57,A6,'Scope Estimate Detail'!$R$5:$R$57))</f>
        <v/>
      </c>
      <c r="E6" s="29" t="n"/>
      <c r="F6" s="29" t="n"/>
      <c r="G6" s="29" t="n"/>
      <c r="H6" s="29" t="n"/>
      <c r="I6" s="29" t="n"/>
      <c r="J6" s="29" t="n"/>
      <c r="K6" s="29" t="n"/>
      <c r="L6" s="29" t="n"/>
    </row>
    <row r="7">
      <c r="A7" s="29" t="inlineStr">
        <is>
          <t>Architectural / Structural</t>
        </is>
      </c>
      <c r="B7" s="30">
        <f>IF(A7="","",SUMIF('Scope Estimate Detail'!$B$5:$B$57,A7,'Scope Estimate Detail'!$P$5:$P$57))</f>
        <v/>
      </c>
      <c r="C7" s="30">
        <f>IF(A7="","",SUMIF('Scope Estimate Detail'!$B$5:$B$57,A7,'Scope Estimate Detail'!$Q$5:$Q$57))</f>
        <v/>
      </c>
      <c r="D7" s="30">
        <f>IF(A7="","",SUMIF('Scope Estimate Detail'!$B$5:$B$57,A7,'Scope Estimate Detail'!$R$5:$R$57))</f>
        <v/>
      </c>
      <c r="E7" s="29" t="n"/>
      <c r="F7" s="29" t="n"/>
      <c r="G7" s="29" t="n"/>
      <c r="H7" s="29" t="n"/>
      <c r="I7" s="29" t="n"/>
      <c r="J7" s="29" t="n"/>
      <c r="K7" s="29" t="n"/>
      <c r="L7" s="29" t="n"/>
    </row>
    <row r="8">
      <c r="A8" s="29" t="inlineStr">
        <is>
          <t>Finishes</t>
        </is>
      </c>
      <c r="B8" s="30">
        <f>IF(A8="","",SUMIF('Scope Estimate Detail'!$B$5:$B$57,A8,'Scope Estimate Detail'!$P$5:$P$57))</f>
        <v/>
      </c>
      <c r="C8" s="30">
        <f>IF(A8="","",SUMIF('Scope Estimate Detail'!$B$5:$B$57,A8,'Scope Estimate Detail'!$Q$5:$Q$57))</f>
        <v/>
      </c>
      <c r="D8" s="30">
        <f>IF(A8="","",SUMIF('Scope Estimate Detail'!$B$5:$B$57,A8,'Scope Estimate Detail'!$R$5:$R$57))</f>
        <v/>
      </c>
      <c r="E8" s="29" t="n"/>
      <c r="F8" s="29" t="n"/>
      <c r="G8" s="29" t="n"/>
      <c r="H8" s="29" t="n"/>
      <c r="I8" s="29" t="n"/>
      <c r="J8" s="29" t="n"/>
      <c r="K8" s="29" t="n"/>
      <c r="L8" s="29" t="n"/>
    </row>
    <row r="9">
      <c r="A9" s="29" t="inlineStr">
        <is>
          <t>Equipment &amp; Millwork</t>
        </is>
      </c>
      <c r="B9" s="30">
        <f>IF(A9="","",SUMIF('Scope Estimate Detail'!$B$5:$B$57,A9,'Scope Estimate Detail'!$P$5:$P$57))</f>
        <v/>
      </c>
      <c r="C9" s="30">
        <f>IF(A9="","",SUMIF('Scope Estimate Detail'!$B$5:$B$57,A9,'Scope Estimate Detail'!$Q$5:$Q$57))</f>
        <v/>
      </c>
      <c r="D9" s="30">
        <f>IF(A9="","",SUMIF('Scope Estimate Detail'!$B$5:$B$57,A9,'Scope Estimate Detail'!$R$5:$R$57))</f>
        <v/>
      </c>
      <c r="E9" s="29" t="n"/>
      <c r="F9" s="29" t="n"/>
      <c r="G9" s="29" t="n"/>
      <c r="H9" s="29" t="n"/>
      <c r="I9" s="29" t="n"/>
      <c r="J9" s="29" t="n"/>
      <c r="K9" s="29" t="n"/>
      <c r="L9" s="29" t="n"/>
    </row>
    <row r="10">
      <c r="A10" s="29" t="inlineStr">
        <is>
          <t>Plumbing</t>
        </is>
      </c>
      <c r="B10" s="30">
        <f>IF(A10="","",SUMIF('Scope Estimate Detail'!$B$5:$B$57,A10,'Scope Estimate Detail'!$P$5:$P$57))</f>
        <v/>
      </c>
      <c r="C10" s="30">
        <f>IF(A10="","",SUMIF('Scope Estimate Detail'!$B$5:$B$57,A10,'Scope Estimate Detail'!$Q$5:$Q$57))</f>
        <v/>
      </c>
      <c r="D10" s="30">
        <f>IF(A10="","",SUMIF('Scope Estimate Detail'!$B$5:$B$57,A10,'Scope Estimate Detail'!$R$5:$R$57))</f>
        <v/>
      </c>
      <c r="E10" s="29" t="n"/>
      <c r="F10" s="29" t="n"/>
      <c r="G10" s="29" t="n"/>
      <c r="H10" s="29" t="n"/>
      <c r="I10" s="29" t="n"/>
      <c r="J10" s="29" t="n"/>
      <c r="K10" s="29" t="n"/>
      <c r="L10" s="29" t="n"/>
    </row>
    <row r="11">
      <c r="A11" s="29" t="inlineStr">
        <is>
          <t>HVAC</t>
        </is>
      </c>
      <c r="B11" s="30">
        <f>IF(A11="","",SUMIF('Scope Estimate Detail'!$B$5:$B$57,A11,'Scope Estimate Detail'!$P$5:$P$57))</f>
        <v/>
      </c>
      <c r="C11" s="30">
        <f>IF(A11="","",SUMIF('Scope Estimate Detail'!$B$5:$B$57,A11,'Scope Estimate Detail'!$Q$5:$Q$57))</f>
        <v/>
      </c>
      <c r="D11" s="30">
        <f>IF(A11="","",SUMIF('Scope Estimate Detail'!$B$5:$B$57,A11,'Scope Estimate Detail'!$R$5:$R$57))</f>
        <v/>
      </c>
      <c r="E11" s="29" t="n"/>
      <c r="F11" s="29" t="n"/>
      <c r="G11" s="29" t="n"/>
      <c r="H11" s="29" t="n"/>
      <c r="I11" s="29" t="n"/>
      <c r="J11" s="29" t="n"/>
      <c r="K11" s="29" t="n"/>
      <c r="L11" s="29" t="n"/>
    </row>
    <row r="12">
      <c r="A12" s="29" t="inlineStr">
        <is>
          <t>Electrical &amp; Low Voltage</t>
        </is>
      </c>
      <c r="B12" s="30">
        <f>IF(A12="","",SUMIF('Scope Estimate Detail'!$B$5:$B$57,A12,'Scope Estimate Detail'!$P$5:$P$57))</f>
        <v/>
      </c>
      <c r="C12" s="30">
        <f>IF(A12="","",SUMIF('Scope Estimate Detail'!$B$5:$B$57,A12,'Scope Estimate Detail'!$Q$5:$Q$57))</f>
        <v/>
      </c>
      <c r="D12" s="30">
        <f>IF(A12="","",SUMIF('Scope Estimate Detail'!$B$5:$B$57,A12,'Scope Estimate Detail'!$R$5:$R$57))</f>
        <v/>
      </c>
      <c r="E12" s="29" t="n"/>
      <c r="F12" s="29" t="n"/>
      <c r="G12" s="29" t="n"/>
      <c r="H12" s="29" t="n"/>
      <c r="I12" s="29" t="n"/>
      <c r="J12" s="29" t="n"/>
      <c r="K12" s="29" t="n"/>
      <c r="L12" s="29" t="n"/>
    </row>
    <row r="13">
      <c r="A13" s="23" t="inlineStr">
        <is>
          <t>FINAL CONTRACT TOTAL</t>
        </is>
      </c>
      <c r="B13" s="24">
        <f>SUM(B6:B12)</f>
        <v/>
      </c>
      <c r="C13" s="24">
        <f>SUM(C6:C12)</f>
        <v/>
      </c>
      <c r="D13" s="24">
        <f>SUM(D6:D12)</f>
        <v/>
      </c>
      <c r="E13" s="29" t="n"/>
      <c r="F13" s="29" t="n"/>
      <c r="G13" s="29" t="n"/>
      <c r="H13" s="29" t="n"/>
      <c r="I13" s="29" t="n"/>
      <c r="J13" s="29" t="n"/>
      <c r="K13" s="29" t="n"/>
      <c r="L13" s="29" t="n"/>
    </row>
    <row r="14">
      <c r="A14" s="29" t="n"/>
      <c r="B14" s="29" t="n"/>
      <c r="C14" s="29" t="n"/>
      <c r="D14" s="29" t="n"/>
      <c r="E14" s="29" t="n"/>
      <c r="F14" s="29" t="n"/>
      <c r="G14" s="29" t="n"/>
      <c r="H14" s="29" t="n"/>
      <c r="I14" s="29" t="n"/>
      <c r="J14" s="29" t="n"/>
      <c r="K14" s="29" t="n"/>
      <c r="L14" s="29" t="n"/>
    </row>
    <row r="15">
      <c r="A15" s="18" t="inlineStr">
        <is>
          <t>MAJOR CATEGORY / TRADE SUMMARY</t>
        </is>
      </c>
    </row>
    <row r="16" ht="31.5" customHeight="1" s="44">
      <c r="A16" s="19" t="inlineStr">
        <is>
          <t>Scope Group</t>
        </is>
      </c>
      <c r="B16" s="19" t="inlineStr">
        <is>
          <t>Trade</t>
        </is>
      </c>
      <c r="C16" s="19" t="inlineStr">
        <is>
          <t>Scope Included</t>
        </is>
      </c>
      <c r="D16" s="19" t="inlineStr">
        <is>
          <t>Labor Cost</t>
        </is>
      </c>
      <c r="E16" s="19" t="inlineStr">
        <is>
          <t>Material Cost</t>
        </is>
      </c>
      <c r="F16" s="19" t="inlineStr">
        <is>
          <t>Material Tax</t>
        </is>
      </c>
      <c r="G16" s="19" t="inlineStr">
        <is>
          <t>OH&amp;P</t>
        </is>
      </c>
      <c r="H16" s="19" t="inlineStr">
        <is>
          <t>Before Contingency</t>
        </is>
      </c>
      <c r="I16" s="19" t="inlineStr">
        <is>
          <t>Contingency</t>
        </is>
      </c>
      <c r="J16" s="19" t="inlineStr">
        <is>
          <t>Contract Amount</t>
        </is>
      </c>
      <c r="K16" s="19" t="inlineStr">
        <is>
          <t>% of Contract</t>
        </is>
      </c>
      <c r="L16" s="19" t="inlineStr">
        <is>
          <t>Max Owner Material Price (+5%)</t>
        </is>
      </c>
    </row>
    <row r="17">
      <c r="A17" s="31" t="inlineStr">
        <is>
          <t>General Conditions</t>
        </is>
      </c>
      <c r="B17" s="31" t="inlineStr">
        <is>
          <t>General Requirements</t>
        </is>
      </c>
      <c r="C17" s="31" t="inlineStr">
        <is>
          <t>Permits, mobilization, supervision, temporary utilities, bonds/insurance and closeout</t>
        </is>
      </c>
      <c r="D17" s="32">
        <f>IF(A17="","",IF(B17="","",SUMIFS('Scope Estimate Detail'!$K$5:$K$57,'Scope Estimate Detail'!$B$5:$B$57,A17,'Scope Estimate Detail'!$D$5:$D$57,B17)))</f>
        <v/>
      </c>
      <c r="E17" s="32">
        <f>IF(A17="","",IF(B17="","",SUMIFS('Scope Estimate Detail'!$L$5:$L$57,'Scope Estimate Detail'!$B$5:$B$57,A17,'Scope Estimate Detail'!$D$5:$D$57,B17)))</f>
        <v/>
      </c>
      <c r="F17" s="32">
        <f>IF(A17="","",IF(B17="","",SUMIFS('Scope Estimate Detail'!$M$5:$M$57,'Scope Estimate Detail'!$B$5:$B$57,A17,'Scope Estimate Detail'!$D$5:$D$57,B17)))</f>
        <v/>
      </c>
      <c r="G17" s="32">
        <f>IF(A17="","",IF(B17="","",SUMIFS('Scope Estimate Detail'!$O$5:$O$57,'Scope Estimate Detail'!$B$5:$B$57,A17,'Scope Estimate Detail'!$D$5:$D$57,B17)))</f>
        <v/>
      </c>
      <c r="H17" s="32">
        <f>IF(A17="","",IF(B17="","",SUMIFS('Scope Estimate Detail'!$P$5:$P$57,'Scope Estimate Detail'!$B$5:$B$57,A17,'Scope Estimate Detail'!$D$5:$D$57,B17)))</f>
        <v/>
      </c>
      <c r="I17" s="32">
        <f>IF(A17="","",IF(B17="","",SUMIFS('Scope Estimate Detail'!$Q$5:$Q$57,'Scope Estimate Detail'!$B$5:$B$57,A17,'Scope Estimate Detail'!$D$5:$D$57,B17)))</f>
        <v/>
      </c>
      <c r="J17" s="32">
        <f>IF(A17="","",IF(B17="","",SUMIFS('Scope Estimate Detail'!$R$5:$R$57,'Scope Estimate Detail'!$B$5:$B$57,A17,'Scope Estimate Detail'!$D$5:$D$57,B17)))</f>
        <v/>
      </c>
      <c r="K17" s="33">
        <f>IF(J17="","",IF($J$34=0,0,J17/$J$34))</f>
        <v/>
      </c>
      <c r="L17" s="34">
        <f>IF(A17="","",IF(B17="","",SUMIFS('Scope Estimate Detail'!$S$5:$S$57,'Scope Estimate Detail'!$B$5:$B$57,A17,'Scope Estimate Detail'!$D$5:$D$57,B17)))</f>
        <v/>
      </c>
    </row>
    <row r="18">
      <c r="A18" s="31" t="inlineStr">
        <is>
          <t>Architectural / Structural</t>
        </is>
      </c>
      <c r="B18" s="31" t="inlineStr">
        <is>
          <t>Concrete &amp; Earthwork</t>
        </is>
      </c>
      <c r="C18" s="31" t="inlineStr">
        <is>
          <t>Slab, footings, reinforcement, formwork, excavation and backfill</t>
        </is>
      </c>
      <c r="D18" s="32">
        <f>IF(A18="","",IF(B18="","",SUMIFS('Scope Estimate Detail'!$K$5:$K$57,'Scope Estimate Detail'!$B$5:$B$57,A18,'Scope Estimate Detail'!$D$5:$D$57,B18)))</f>
        <v/>
      </c>
      <c r="E18" s="32">
        <f>IF(A18="","",IF(B18="","",SUMIFS('Scope Estimate Detail'!$L$5:$L$57,'Scope Estimate Detail'!$B$5:$B$57,A18,'Scope Estimate Detail'!$D$5:$D$57,B18)))</f>
        <v/>
      </c>
      <c r="F18" s="32">
        <f>IF(A18="","",IF(B18="","",SUMIFS('Scope Estimate Detail'!$M$5:$M$57,'Scope Estimate Detail'!$B$5:$B$57,A18,'Scope Estimate Detail'!$D$5:$D$57,B18)))</f>
        <v/>
      </c>
      <c r="G18" s="32">
        <f>IF(A18="","",IF(B18="","",SUMIFS('Scope Estimate Detail'!$O$5:$O$57,'Scope Estimate Detail'!$B$5:$B$57,A18,'Scope Estimate Detail'!$D$5:$D$57,B18)))</f>
        <v/>
      </c>
      <c r="H18" s="32">
        <f>IF(A18="","",IF(B18="","",SUMIFS('Scope Estimate Detail'!$P$5:$P$57,'Scope Estimate Detail'!$B$5:$B$57,A18,'Scope Estimate Detail'!$D$5:$D$57,B18)))</f>
        <v/>
      </c>
      <c r="I18" s="32">
        <f>IF(A18="","",IF(B18="","",SUMIFS('Scope Estimate Detail'!$Q$5:$Q$57,'Scope Estimate Detail'!$B$5:$B$57,A18,'Scope Estimate Detail'!$D$5:$D$57,B18)))</f>
        <v/>
      </c>
      <c r="J18" s="32">
        <f>IF(A18="","",IF(B18="","",SUMIFS('Scope Estimate Detail'!$R$5:$R$57,'Scope Estimate Detail'!$B$5:$B$57,A18,'Scope Estimate Detail'!$D$5:$D$57,B18)))</f>
        <v/>
      </c>
      <c r="K18" s="33">
        <f>IF(J18="","",IF($J$34=0,0,J18/$J$34))</f>
        <v/>
      </c>
      <c r="L18" s="34">
        <f>IF(A18="","",IF(B18="","",SUMIFS('Scope Estimate Detail'!$S$5:$S$57,'Scope Estimate Detail'!$B$5:$B$57,A18,'Scope Estimate Detail'!$D$5:$D$57,B18)))</f>
        <v/>
      </c>
    </row>
    <row r="19">
      <c r="A19" s="31" t="inlineStr">
        <is>
          <t>Architectural / Structural</t>
        </is>
      </c>
      <c r="B19" s="31" t="inlineStr">
        <is>
          <t>Wood Framing &amp; Carpentry</t>
        </is>
      </c>
      <c r="C19" s="31" t="inlineStr">
        <is>
          <t>Wall and roof framing, sheathing, fascia, soffit, trim and posts</t>
        </is>
      </c>
      <c r="D19" s="32">
        <f>IF(A19="","",IF(B19="","",SUMIFS('Scope Estimate Detail'!$K$5:$K$57,'Scope Estimate Detail'!$B$5:$B$57,A19,'Scope Estimate Detail'!$D$5:$D$57,B19)))</f>
        <v/>
      </c>
      <c r="E19" s="32">
        <f>IF(A19="","",IF(B19="","",SUMIFS('Scope Estimate Detail'!$L$5:$L$57,'Scope Estimate Detail'!$B$5:$B$57,A19,'Scope Estimate Detail'!$D$5:$D$57,B19)))</f>
        <v/>
      </c>
      <c r="F19" s="32">
        <f>IF(A19="","",IF(B19="","",SUMIFS('Scope Estimate Detail'!$M$5:$M$57,'Scope Estimate Detail'!$B$5:$B$57,A19,'Scope Estimate Detail'!$D$5:$D$57,B19)))</f>
        <v/>
      </c>
      <c r="G19" s="32">
        <f>IF(A19="","",IF(B19="","",SUMIFS('Scope Estimate Detail'!$O$5:$O$57,'Scope Estimate Detail'!$B$5:$B$57,A19,'Scope Estimate Detail'!$D$5:$D$57,B19)))</f>
        <v/>
      </c>
      <c r="H19" s="32">
        <f>IF(A19="","",IF(B19="","",SUMIFS('Scope Estimate Detail'!$P$5:$P$57,'Scope Estimate Detail'!$B$5:$B$57,A19,'Scope Estimate Detail'!$D$5:$D$57,B19)))</f>
        <v/>
      </c>
      <c r="I19" s="32">
        <f>IF(A19="","",IF(B19="","",SUMIFS('Scope Estimate Detail'!$Q$5:$Q$57,'Scope Estimate Detail'!$B$5:$B$57,A19,'Scope Estimate Detail'!$D$5:$D$57,B19)))</f>
        <v/>
      </c>
      <c r="J19" s="32">
        <f>IF(A19="","",IF(B19="","",SUMIFS('Scope Estimate Detail'!$R$5:$R$57,'Scope Estimate Detail'!$B$5:$B$57,A19,'Scope Estimate Detail'!$D$5:$D$57,B19)))</f>
        <v/>
      </c>
      <c r="K19" s="33">
        <f>IF(J19="","",IF($J$34=0,0,J19/$J$34))</f>
        <v/>
      </c>
      <c r="L19" s="34">
        <f>IF(A19="","",IF(B19="","",SUMIFS('Scope Estimate Detail'!$S$5:$S$57,'Scope Estimate Detail'!$B$5:$B$57,A19,'Scope Estimate Detail'!$D$5:$D$57,B19)))</f>
        <v/>
      </c>
    </row>
    <row r="20">
      <c r="A20" s="31" t="inlineStr">
        <is>
          <t>Architectural / Structural</t>
        </is>
      </c>
      <c r="B20" s="31" t="inlineStr">
        <is>
          <t>Roofing &amp; Waterproofing</t>
        </is>
      </c>
      <c r="C20" s="31" t="inlineStr">
        <is>
          <t>Shingles, underlayment, flashings, ridge vent, gutters/downspouts and roof insulation</t>
        </is>
      </c>
      <c r="D20" s="32">
        <f>IF(A20="","",IF(B20="","",SUMIFS('Scope Estimate Detail'!$K$5:$K$57,'Scope Estimate Detail'!$B$5:$B$57,A20,'Scope Estimate Detail'!$D$5:$D$57,B20)))</f>
        <v/>
      </c>
      <c r="E20" s="32">
        <f>IF(A20="","",IF(B20="","",SUMIFS('Scope Estimate Detail'!$L$5:$L$57,'Scope Estimate Detail'!$B$5:$B$57,A20,'Scope Estimate Detail'!$D$5:$D$57,B20)))</f>
        <v/>
      </c>
      <c r="F20" s="32">
        <f>IF(A20="","",IF(B20="","",SUMIFS('Scope Estimate Detail'!$M$5:$M$57,'Scope Estimate Detail'!$B$5:$B$57,A20,'Scope Estimate Detail'!$D$5:$D$57,B20)))</f>
        <v/>
      </c>
      <c r="G20" s="32">
        <f>IF(A20="","",IF(B20="","",SUMIFS('Scope Estimate Detail'!$O$5:$O$57,'Scope Estimate Detail'!$B$5:$B$57,A20,'Scope Estimate Detail'!$D$5:$D$57,B20)))</f>
        <v/>
      </c>
      <c r="H20" s="32">
        <f>IF(A20="","",IF(B20="","",SUMIFS('Scope Estimate Detail'!$P$5:$P$57,'Scope Estimate Detail'!$B$5:$B$57,A20,'Scope Estimate Detail'!$D$5:$D$57,B20)))</f>
        <v/>
      </c>
      <c r="I20" s="32">
        <f>IF(A20="","",IF(B20="","",SUMIFS('Scope Estimate Detail'!$Q$5:$Q$57,'Scope Estimate Detail'!$B$5:$B$57,A20,'Scope Estimate Detail'!$D$5:$D$57,B20)))</f>
        <v/>
      </c>
      <c r="J20" s="32">
        <f>IF(A20="","",IF(B20="","",SUMIFS('Scope Estimate Detail'!$R$5:$R$57,'Scope Estimate Detail'!$B$5:$B$57,A20,'Scope Estimate Detail'!$D$5:$D$57,B20)))</f>
        <v/>
      </c>
      <c r="K20" s="33">
        <f>IF(J20="","",IF($J$34=0,0,J20/$J$34))</f>
        <v/>
      </c>
      <c r="L20" s="34">
        <f>IF(A20="","",IF(B20="","",SUMIFS('Scope Estimate Detail'!$S$5:$S$57,'Scope Estimate Detail'!$B$5:$B$57,A20,'Scope Estimate Detail'!$D$5:$D$57,B20)))</f>
        <v/>
      </c>
    </row>
    <row r="21" ht="15.75" customHeight="1" s="44">
      <c r="A21" s="31" t="inlineStr">
        <is>
          <t>Architectural / Structural</t>
        </is>
      </c>
      <c r="B21" s="31" t="inlineStr">
        <is>
          <t>Openings</t>
        </is>
      </c>
      <c r="C21" s="31" t="inlineStr">
        <is>
          <t>Exterior/interior doors, hardware and windows</t>
        </is>
      </c>
      <c r="D21" s="32">
        <f>IF(A21="","",IF(B21="","",SUMIFS('Scope Estimate Detail'!$K$5:$K$57,'Scope Estimate Detail'!$B$5:$B$57,A21,'Scope Estimate Detail'!$D$5:$D$57,B21)))</f>
        <v/>
      </c>
      <c r="E21" s="32">
        <f>IF(A21="","",IF(B21="","",SUMIFS('Scope Estimate Detail'!$L$5:$L$57,'Scope Estimate Detail'!$B$5:$B$57,A21,'Scope Estimate Detail'!$D$5:$D$57,B21)))</f>
        <v/>
      </c>
      <c r="F21" s="32">
        <f>IF(A21="","",IF(B21="","",SUMIFS('Scope Estimate Detail'!$M$5:$M$57,'Scope Estimate Detail'!$B$5:$B$57,A21,'Scope Estimate Detail'!$D$5:$D$57,B21)))</f>
        <v/>
      </c>
      <c r="G21" s="32">
        <f>IF(A21="","",IF(B21="","",SUMIFS('Scope Estimate Detail'!$O$5:$O$57,'Scope Estimate Detail'!$B$5:$B$57,A21,'Scope Estimate Detail'!$D$5:$D$57,B21)))</f>
        <v/>
      </c>
      <c r="H21" s="32">
        <f>IF(A21="","",IF(B21="","",SUMIFS('Scope Estimate Detail'!$P$5:$P$57,'Scope Estimate Detail'!$B$5:$B$57,A21,'Scope Estimate Detail'!$D$5:$D$57,B21)))</f>
        <v/>
      </c>
      <c r="I21" s="32">
        <f>IF(A21="","",IF(B21="","",SUMIFS('Scope Estimate Detail'!$Q$5:$Q$57,'Scope Estimate Detail'!$B$5:$B$57,A21,'Scope Estimate Detail'!$D$5:$D$57,B21)))</f>
        <v/>
      </c>
      <c r="J21" s="32">
        <f>IF(A21="","",IF(B21="","",SUMIFS('Scope Estimate Detail'!$R$5:$R$57,'Scope Estimate Detail'!$B$5:$B$57,A21,'Scope Estimate Detail'!$D$5:$D$57,B21)))</f>
        <v/>
      </c>
      <c r="K21" s="33">
        <f>IF(J21="","",IF($J$34=0,0,J21/$J$34))</f>
        <v/>
      </c>
      <c r="L21" s="34">
        <f>IF(A21="","",IF(B21="","",SUMIFS('Scope Estimate Detail'!$S$5:$S$57,'Scope Estimate Detail'!$B$5:$B$57,A21,'Scope Estimate Detail'!$D$5:$D$57,B21)))</f>
        <v/>
      </c>
    </row>
    <row r="22" ht="15.75" customHeight="1" s="44">
      <c r="A22" s="31" t="inlineStr">
        <is>
          <t>Finishes</t>
        </is>
      </c>
      <c r="B22" s="31" t="inlineStr">
        <is>
          <t>Drywall &amp; Insulation</t>
        </is>
      </c>
      <c r="C22" s="31" t="inlineStr">
        <is>
          <t>Gypsum board, moisture-resistant board and batt insulation</t>
        </is>
      </c>
      <c r="D22" s="32">
        <f>IF(A22="","",IF(B22="","",SUMIFS('Scope Estimate Detail'!$K$5:$K$57,'Scope Estimate Detail'!$B$5:$B$57,A22,'Scope Estimate Detail'!$D$5:$D$57,B22)))</f>
        <v/>
      </c>
      <c r="E22" s="32">
        <f>IF(A22="","",IF(B22="","",SUMIFS('Scope Estimate Detail'!$L$5:$L$57,'Scope Estimate Detail'!$B$5:$B$57,A22,'Scope Estimate Detail'!$D$5:$D$57,B22)))</f>
        <v/>
      </c>
      <c r="F22" s="32">
        <f>IF(A22="","",IF(B22="","",SUMIFS('Scope Estimate Detail'!$M$5:$M$57,'Scope Estimate Detail'!$B$5:$B$57,A22,'Scope Estimate Detail'!$D$5:$D$57,B22)))</f>
        <v/>
      </c>
      <c r="G22" s="32">
        <f>IF(A22="","",IF(B22="","",SUMIFS('Scope Estimate Detail'!$O$5:$O$57,'Scope Estimate Detail'!$B$5:$B$57,A22,'Scope Estimate Detail'!$D$5:$D$57,B22)))</f>
        <v/>
      </c>
      <c r="H22" s="32">
        <f>IF(A22="","",IF(B22="","",SUMIFS('Scope Estimate Detail'!$P$5:$P$57,'Scope Estimate Detail'!$B$5:$B$57,A22,'Scope Estimate Detail'!$D$5:$D$57,B22)))</f>
        <v/>
      </c>
      <c r="I22" s="32">
        <f>IF(A22="","",IF(B22="","",SUMIFS('Scope Estimate Detail'!$Q$5:$Q$57,'Scope Estimate Detail'!$B$5:$B$57,A22,'Scope Estimate Detail'!$D$5:$D$57,B22)))</f>
        <v/>
      </c>
      <c r="J22" s="32">
        <f>IF(A22="","",IF(B22="","",SUMIFS('Scope Estimate Detail'!$R$5:$R$57,'Scope Estimate Detail'!$B$5:$B$57,A22,'Scope Estimate Detail'!$D$5:$D$57,B22)))</f>
        <v/>
      </c>
      <c r="K22" s="33">
        <f>IF(J22="","",IF($J$34=0,0,J22/$J$34))</f>
        <v/>
      </c>
      <c r="L22" s="34">
        <f>IF(A22="","",IF(B22="","",SUMIFS('Scope Estimate Detail'!$S$5:$S$57,'Scope Estimate Detail'!$B$5:$B$57,A22,'Scope Estimate Detail'!$D$5:$D$57,B22)))</f>
        <v/>
      </c>
    </row>
    <row r="23" ht="15.75" customHeight="1" s="44">
      <c r="A23" s="31" t="inlineStr">
        <is>
          <t>Finishes</t>
        </is>
      </c>
      <c r="B23" s="31" t="inlineStr">
        <is>
          <t>Flooring &amp; Tile</t>
        </is>
      </c>
      <c r="C23" s="31" t="inlineStr">
        <is>
          <t>Carpet, vinyl flooring, ceramic tile and resilient base</t>
        </is>
      </c>
      <c r="D23" s="32">
        <f>IF(A23="","",IF(B23="","",SUMIFS('Scope Estimate Detail'!$K$5:$K$57,'Scope Estimate Detail'!$B$5:$B$57,A23,'Scope Estimate Detail'!$D$5:$D$57,B23)))</f>
        <v/>
      </c>
      <c r="E23" s="32">
        <f>IF(A23="","",IF(B23="","",SUMIFS('Scope Estimate Detail'!$L$5:$L$57,'Scope Estimate Detail'!$B$5:$B$57,A23,'Scope Estimate Detail'!$D$5:$D$57,B23)))</f>
        <v/>
      </c>
      <c r="F23" s="32">
        <f>IF(A23="","",IF(B23="","",SUMIFS('Scope Estimate Detail'!$M$5:$M$57,'Scope Estimate Detail'!$B$5:$B$57,A23,'Scope Estimate Detail'!$D$5:$D$57,B23)))</f>
        <v/>
      </c>
      <c r="G23" s="32">
        <f>IF(A23="","",IF(B23="","",SUMIFS('Scope Estimate Detail'!$O$5:$O$57,'Scope Estimate Detail'!$B$5:$B$57,A23,'Scope Estimate Detail'!$D$5:$D$57,B23)))</f>
        <v/>
      </c>
      <c r="H23" s="32">
        <f>IF(A23="","",IF(B23="","",SUMIFS('Scope Estimate Detail'!$P$5:$P$57,'Scope Estimate Detail'!$B$5:$B$57,A23,'Scope Estimate Detail'!$D$5:$D$57,B23)))</f>
        <v/>
      </c>
      <c r="I23" s="32">
        <f>IF(A23="","",IF(B23="","",SUMIFS('Scope Estimate Detail'!$Q$5:$Q$57,'Scope Estimate Detail'!$B$5:$B$57,A23,'Scope Estimate Detail'!$D$5:$D$57,B23)))</f>
        <v/>
      </c>
      <c r="J23" s="32">
        <f>IF(A23="","",IF(B23="","",SUMIFS('Scope Estimate Detail'!$R$5:$R$57,'Scope Estimate Detail'!$B$5:$B$57,A23,'Scope Estimate Detail'!$D$5:$D$57,B23)))</f>
        <v/>
      </c>
      <c r="K23" s="33">
        <f>IF(J23="","",IF($J$34=0,0,J23/$J$34))</f>
        <v/>
      </c>
      <c r="L23" s="34">
        <f>IF(A23="","",IF(B23="","",SUMIFS('Scope Estimate Detail'!$S$5:$S$57,'Scope Estimate Detail'!$B$5:$B$57,A23,'Scope Estimate Detail'!$D$5:$D$57,B23)))</f>
        <v/>
      </c>
    </row>
    <row r="24" ht="15.75" customHeight="1" s="44">
      <c r="A24" s="31" t="inlineStr">
        <is>
          <t>Finishes</t>
        </is>
      </c>
      <c r="B24" s="31" t="inlineStr">
        <is>
          <t>Painting &amp; Exterior Finishes</t>
        </is>
      </c>
      <c r="C24" s="31" t="inlineStr">
        <is>
          <t>Interior/exterior paint, trim finishing, fiber-cement siding and weather barrier</t>
        </is>
      </c>
      <c r="D24" s="32">
        <f>IF(A24="","",IF(B24="","",SUMIFS('Scope Estimate Detail'!$K$5:$K$57,'Scope Estimate Detail'!$B$5:$B$57,A24,'Scope Estimate Detail'!$D$5:$D$57,B24)))</f>
        <v/>
      </c>
      <c r="E24" s="32">
        <f>IF(A24="","",IF(B24="","",SUMIFS('Scope Estimate Detail'!$L$5:$L$57,'Scope Estimate Detail'!$B$5:$B$57,A24,'Scope Estimate Detail'!$D$5:$D$57,B24)))</f>
        <v/>
      </c>
      <c r="F24" s="32">
        <f>IF(A24="","",IF(B24="","",SUMIFS('Scope Estimate Detail'!$M$5:$M$57,'Scope Estimate Detail'!$B$5:$B$57,A24,'Scope Estimate Detail'!$D$5:$D$57,B24)))</f>
        <v/>
      </c>
      <c r="G24" s="32">
        <f>IF(A24="","",IF(B24="","",SUMIFS('Scope Estimate Detail'!$O$5:$O$57,'Scope Estimate Detail'!$B$5:$B$57,A24,'Scope Estimate Detail'!$D$5:$D$57,B24)))</f>
        <v/>
      </c>
      <c r="H24" s="32">
        <f>IF(A24="","",IF(B24="","",SUMIFS('Scope Estimate Detail'!$P$5:$P$57,'Scope Estimate Detail'!$B$5:$B$57,A24,'Scope Estimate Detail'!$D$5:$D$57,B24)))</f>
        <v/>
      </c>
      <c r="I24" s="32">
        <f>IF(A24="","",IF(B24="","",SUMIFS('Scope Estimate Detail'!$Q$5:$Q$57,'Scope Estimate Detail'!$B$5:$B$57,A24,'Scope Estimate Detail'!$D$5:$D$57,B24)))</f>
        <v/>
      </c>
      <c r="J24" s="32">
        <f>IF(A24="","",IF(B24="","",SUMIFS('Scope Estimate Detail'!$R$5:$R$57,'Scope Estimate Detail'!$B$5:$B$57,A24,'Scope Estimate Detail'!$D$5:$D$57,B24)))</f>
        <v/>
      </c>
      <c r="K24" s="33">
        <f>IF(J24="","",IF($J$34=0,0,J24/$J$34))</f>
        <v/>
      </c>
      <c r="L24" s="34">
        <f>IF(A24="","",IF(B24="","",SUMIFS('Scope Estimate Detail'!$S$5:$S$57,'Scope Estimate Detail'!$B$5:$B$57,A24,'Scope Estimate Detail'!$D$5:$D$57,B24)))</f>
        <v/>
      </c>
    </row>
    <row r="25" ht="15.75" customHeight="1" s="44">
      <c r="A25" s="31" t="inlineStr">
        <is>
          <t>Finishes</t>
        </is>
      </c>
      <c r="B25" s="31" t="inlineStr">
        <is>
          <t>Specialties</t>
        </is>
      </c>
      <c r="C25" s="31" t="inlineStr">
        <is>
          <t>Restroom accessories and fire extinguisher/signage</t>
        </is>
      </c>
      <c r="D25" s="32">
        <f>IF(A25="","",IF(B25="","",SUMIFS('Scope Estimate Detail'!$K$5:$K$57,'Scope Estimate Detail'!$B$5:$B$57,A25,'Scope Estimate Detail'!$D$5:$D$57,B25)))</f>
        <v/>
      </c>
      <c r="E25" s="32">
        <f>IF(A25="","",IF(B25="","",SUMIFS('Scope Estimate Detail'!$L$5:$L$57,'Scope Estimate Detail'!$B$5:$B$57,A25,'Scope Estimate Detail'!$D$5:$D$57,B25)))</f>
        <v/>
      </c>
      <c r="F25" s="32">
        <f>IF(A25="","",IF(B25="","",SUMIFS('Scope Estimate Detail'!$M$5:$M$57,'Scope Estimate Detail'!$B$5:$B$57,A25,'Scope Estimate Detail'!$D$5:$D$57,B25)))</f>
        <v/>
      </c>
      <c r="G25" s="32">
        <f>IF(A25="","",IF(B25="","",SUMIFS('Scope Estimate Detail'!$O$5:$O$57,'Scope Estimate Detail'!$B$5:$B$57,A25,'Scope Estimate Detail'!$D$5:$D$57,B25)))</f>
        <v/>
      </c>
      <c r="H25" s="32">
        <f>IF(A25="","",IF(B25="","",SUMIFS('Scope Estimate Detail'!$P$5:$P$57,'Scope Estimate Detail'!$B$5:$B$57,A25,'Scope Estimate Detail'!$D$5:$D$57,B25)))</f>
        <v/>
      </c>
      <c r="I25" s="32">
        <f>IF(A25="","",IF(B25="","",SUMIFS('Scope Estimate Detail'!$Q$5:$Q$57,'Scope Estimate Detail'!$B$5:$B$57,A25,'Scope Estimate Detail'!$D$5:$D$57,B25)))</f>
        <v/>
      </c>
      <c r="J25" s="32">
        <f>IF(A25="","",IF(B25="","",SUMIFS('Scope Estimate Detail'!$R$5:$R$57,'Scope Estimate Detail'!$B$5:$B$57,A25,'Scope Estimate Detail'!$D$5:$D$57,B25)))</f>
        <v/>
      </c>
      <c r="K25" s="33">
        <f>IF(J25="","",IF($J$34=0,0,J25/$J$34))</f>
        <v/>
      </c>
      <c r="L25" s="34">
        <f>IF(A25="","",IF(B25="","",SUMIFS('Scope Estimate Detail'!$S$5:$S$57,'Scope Estimate Detail'!$B$5:$B$57,A25,'Scope Estimate Detail'!$D$5:$D$57,B25)))</f>
        <v/>
      </c>
    </row>
    <row r="26" ht="15.75" customHeight="1" s="44">
      <c r="A26" s="31" t="inlineStr">
        <is>
          <t>Equipment &amp; Millwork</t>
        </is>
      </c>
      <c r="B26" s="31" t="inlineStr">
        <is>
          <t>Residential Equipment</t>
        </is>
      </c>
      <c r="C26" s="31" t="inlineStr">
        <is>
          <t>Residential appliance and equipment allowance</t>
        </is>
      </c>
      <c r="D26" s="32">
        <f>IF(A26="","",IF(B26="","",SUMIFS('Scope Estimate Detail'!$K$5:$K$57,'Scope Estimate Detail'!$B$5:$B$57,A26,'Scope Estimate Detail'!$D$5:$D$57,B26)))</f>
        <v/>
      </c>
      <c r="E26" s="32">
        <f>IF(A26="","",IF(B26="","",SUMIFS('Scope Estimate Detail'!$L$5:$L$57,'Scope Estimate Detail'!$B$5:$B$57,A26,'Scope Estimate Detail'!$D$5:$D$57,B26)))</f>
        <v/>
      </c>
      <c r="F26" s="32">
        <f>IF(A26="","",IF(B26="","",SUMIFS('Scope Estimate Detail'!$M$5:$M$57,'Scope Estimate Detail'!$B$5:$B$57,A26,'Scope Estimate Detail'!$D$5:$D$57,B26)))</f>
        <v/>
      </c>
      <c r="G26" s="32">
        <f>IF(A26="","",IF(B26="","",SUMIFS('Scope Estimate Detail'!$O$5:$O$57,'Scope Estimate Detail'!$B$5:$B$57,A26,'Scope Estimate Detail'!$D$5:$D$57,B26)))</f>
        <v/>
      </c>
      <c r="H26" s="32">
        <f>IF(A26="","",IF(B26="","",SUMIFS('Scope Estimate Detail'!$P$5:$P$57,'Scope Estimate Detail'!$B$5:$B$57,A26,'Scope Estimate Detail'!$D$5:$D$57,B26)))</f>
        <v/>
      </c>
      <c r="I26" s="32">
        <f>IF(A26="","",IF(B26="","",SUMIFS('Scope Estimate Detail'!$Q$5:$Q$57,'Scope Estimate Detail'!$B$5:$B$57,A26,'Scope Estimate Detail'!$D$5:$D$57,B26)))</f>
        <v/>
      </c>
      <c r="J26" s="32">
        <f>IF(A26="","",IF(B26="","",SUMIFS('Scope Estimate Detail'!$R$5:$R$57,'Scope Estimate Detail'!$B$5:$B$57,A26,'Scope Estimate Detail'!$D$5:$D$57,B26)))</f>
        <v/>
      </c>
      <c r="K26" s="33">
        <f>IF(J26="","",IF($J$34=0,0,J26/$J$34))</f>
        <v/>
      </c>
      <c r="L26" s="34">
        <f>IF(A26="","",IF(B26="","",SUMIFS('Scope Estimate Detail'!$S$5:$S$57,'Scope Estimate Detail'!$B$5:$B$57,A26,'Scope Estimate Detail'!$D$5:$D$57,B26)))</f>
        <v/>
      </c>
    </row>
    <row r="27" ht="15.75" customHeight="1" s="44">
      <c r="A27" s="31" t="inlineStr">
        <is>
          <t>Equipment &amp; Millwork</t>
        </is>
      </c>
      <c r="B27" s="31" t="inlineStr">
        <is>
          <t>Millwork &amp; Countertops</t>
        </is>
      </c>
      <c r="C27" s="31" t="inlineStr">
        <is>
          <t>Cabinetry, shelving, countertops and backsplash</t>
        </is>
      </c>
      <c r="D27" s="32">
        <f>IF(A27="","",IF(B27="","",SUMIFS('Scope Estimate Detail'!$K$5:$K$57,'Scope Estimate Detail'!$B$5:$B$57,A27,'Scope Estimate Detail'!$D$5:$D$57,B27)))</f>
        <v/>
      </c>
      <c r="E27" s="32">
        <f>IF(A27="","",IF(B27="","",SUMIFS('Scope Estimate Detail'!$L$5:$L$57,'Scope Estimate Detail'!$B$5:$B$57,A27,'Scope Estimate Detail'!$D$5:$D$57,B27)))</f>
        <v/>
      </c>
      <c r="F27" s="32">
        <f>IF(A27="","",IF(B27="","",SUMIFS('Scope Estimate Detail'!$M$5:$M$57,'Scope Estimate Detail'!$B$5:$B$57,A27,'Scope Estimate Detail'!$D$5:$D$57,B27)))</f>
        <v/>
      </c>
      <c r="G27" s="32">
        <f>IF(A27="","",IF(B27="","",SUMIFS('Scope Estimate Detail'!$O$5:$O$57,'Scope Estimate Detail'!$B$5:$B$57,A27,'Scope Estimate Detail'!$D$5:$D$57,B27)))</f>
        <v/>
      </c>
      <c r="H27" s="32">
        <f>IF(A27="","",IF(B27="","",SUMIFS('Scope Estimate Detail'!$P$5:$P$57,'Scope Estimate Detail'!$B$5:$B$57,A27,'Scope Estimate Detail'!$D$5:$D$57,B27)))</f>
        <v/>
      </c>
      <c r="I27" s="32">
        <f>IF(A27="","",IF(B27="","",SUMIFS('Scope Estimate Detail'!$Q$5:$Q$57,'Scope Estimate Detail'!$B$5:$B$57,A27,'Scope Estimate Detail'!$D$5:$D$57,B27)))</f>
        <v/>
      </c>
      <c r="J27" s="32">
        <f>IF(A27="","",IF(B27="","",SUMIFS('Scope Estimate Detail'!$R$5:$R$57,'Scope Estimate Detail'!$B$5:$B$57,A27,'Scope Estimate Detail'!$D$5:$D$57,B27)))</f>
        <v/>
      </c>
      <c r="K27" s="33">
        <f>IF(J27="","",IF($J$34=0,0,J27/$J$34))</f>
        <v/>
      </c>
      <c r="L27" s="34">
        <f>IF(A27="","",IF(B27="","",SUMIFS('Scope Estimate Detail'!$S$5:$S$57,'Scope Estimate Detail'!$B$5:$B$57,A27,'Scope Estimate Detail'!$D$5:$D$57,B27)))</f>
        <v/>
      </c>
    </row>
    <row r="28" ht="15.75" customHeight="1" s="44">
      <c r="A28" s="31" t="inlineStr">
        <is>
          <t>Plumbing</t>
        </is>
      </c>
      <c r="B28" s="31" t="inlineStr">
        <is>
          <t>Plumbing</t>
        </is>
      </c>
      <c r="C28" s="31" t="inlineStr">
        <is>
          <t>Water service, domestic water, DWV, fixtures, water heater and equipment connections</t>
        </is>
      </c>
      <c r="D28" s="32">
        <f>IF(A28="","",IF(B28="","",SUMIFS('Scope Estimate Detail'!$K$5:$K$57,'Scope Estimate Detail'!$B$5:$B$57,A28,'Scope Estimate Detail'!$D$5:$D$57,B28)))</f>
        <v/>
      </c>
      <c r="E28" s="32">
        <f>IF(A28="","",IF(B28="","",SUMIFS('Scope Estimate Detail'!$L$5:$L$57,'Scope Estimate Detail'!$B$5:$B$57,A28,'Scope Estimate Detail'!$D$5:$D$57,B28)))</f>
        <v/>
      </c>
      <c r="F28" s="32">
        <f>IF(A28="","",IF(B28="","",SUMIFS('Scope Estimate Detail'!$M$5:$M$57,'Scope Estimate Detail'!$B$5:$B$57,A28,'Scope Estimate Detail'!$D$5:$D$57,B28)))</f>
        <v/>
      </c>
      <c r="G28" s="32">
        <f>IF(A28="","",IF(B28="","",SUMIFS('Scope Estimate Detail'!$O$5:$O$57,'Scope Estimate Detail'!$B$5:$B$57,A28,'Scope Estimate Detail'!$D$5:$D$57,B28)))</f>
        <v/>
      </c>
      <c r="H28" s="32">
        <f>IF(A28="","",IF(B28="","",SUMIFS('Scope Estimate Detail'!$P$5:$P$57,'Scope Estimate Detail'!$B$5:$B$57,A28,'Scope Estimate Detail'!$D$5:$D$57,B28)))</f>
        <v/>
      </c>
      <c r="I28" s="32">
        <f>IF(A28="","",IF(B28="","",SUMIFS('Scope Estimate Detail'!$Q$5:$Q$57,'Scope Estimate Detail'!$B$5:$B$57,A28,'Scope Estimate Detail'!$D$5:$D$57,B28)))</f>
        <v/>
      </c>
      <c r="J28" s="32">
        <f>IF(A28="","",IF(B28="","",SUMIFS('Scope Estimate Detail'!$R$5:$R$57,'Scope Estimate Detail'!$B$5:$B$57,A28,'Scope Estimate Detail'!$D$5:$D$57,B28)))</f>
        <v/>
      </c>
      <c r="K28" s="33">
        <f>IF(J28="","",IF($J$34=0,0,J28/$J$34))</f>
        <v/>
      </c>
      <c r="L28" s="34">
        <f>IF(A28="","",IF(B28="","",SUMIFS('Scope Estimate Detail'!$S$5:$S$57,'Scope Estimate Detail'!$B$5:$B$57,A28,'Scope Estimate Detail'!$D$5:$D$57,B28)))</f>
        <v/>
      </c>
    </row>
    <row r="29" ht="15.75" customHeight="1" s="44">
      <c r="A29" s="31" t="inlineStr">
        <is>
          <t>HVAC</t>
        </is>
      </c>
      <c r="B29" s="31" t="inlineStr">
        <is>
          <t>HVAC</t>
        </is>
      </c>
      <c r="C29" s="31" t="inlineStr">
        <is>
          <t>2-ton heat-pump system, duct distribution, exhaust and testing/balancing</t>
        </is>
      </c>
      <c r="D29" s="32">
        <f>IF(A29="","",IF(B29="","",SUMIFS('Scope Estimate Detail'!$K$5:$K$57,'Scope Estimate Detail'!$B$5:$B$57,A29,'Scope Estimate Detail'!$D$5:$D$57,B29)))</f>
        <v/>
      </c>
      <c r="E29" s="32">
        <f>IF(A29="","",IF(B29="","",SUMIFS('Scope Estimate Detail'!$L$5:$L$57,'Scope Estimate Detail'!$B$5:$B$57,A29,'Scope Estimate Detail'!$D$5:$D$57,B29)))</f>
        <v/>
      </c>
      <c r="F29" s="32">
        <f>IF(A29="","",IF(B29="","",SUMIFS('Scope Estimate Detail'!$M$5:$M$57,'Scope Estimate Detail'!$B$5:$B$57,A29,'Scope Estimate Detail'!$D$5:$D$57,B29)))</f>
        <v/>
      </c>
      <c r="G29" s="32">
        <f>IF(A29="","",IF(B29="","",SUMIFS('Scope Estimate Detail'!$O$5:$O$57,'Scope Estimate Detail'!$B$5:$B$57,A29,'Scope Estimate Detail'!$D$5:$D$57,B29)))</f>
        <v/>
      </c>
      <c r="H29" s="32">
        <f>IF(A29="","",IF(B29="","",SUMIFS('Scope Estimate Detail'!$P$5:$P$57,'Scope Estimate Detail'!$B$5:$B$57,A29,'Scope Estimate Detail'!$D$5:$D$57,B29)))</f>
        <v/>
      </c>
      <c r="I29" s="32">
        <f>IF(A29="","",IF(B29="","",SUMIFS('Scope Estimate Detail'!$Q$5:$Q$57,'Scope Estimate Detail'!$B$5:$B$57,A29,'Scope Estimate Detail'!$D$5:$D$57,B29)))</f>
        <v/>
      </c>
      <c r="J29" s="32">
        <f>IF(A29="","",IF(B29="","",SUMIFS('Scope Estimate Detail'!$R$5:$R$57,'Scope Estimate Detail'!$B$5:$B$57,A29,'Scope Estimate Detail'!$D$5:$D$57,B29)))</f>
        <v/>
      </c>
      <c r="K29" s="33">
        <f>IF(J29="","",IF($J$34=0,0,J29/$J$34))</f>
        <v/>
      </c>
      <c r="L29" s="34">
        <f>IF(A29="","",IF(B29="","",SUMIFS('Scope Estimate Detail'!$S$5:$S$57,'Scope Estimate Detail'!$B$5:$B$57,A29,'Scope Estimate Detail'!$D$5:$D$57,B29)))</f>
        <v/>
      </c>
    </row>
    <row r="30" ht="15.75" customHeight="1" s="44">
      <c r="A30" s="31" t="inlineStr">
        <is>
          <t>Electrical &amp; Low Voltage</t>
        </is>
      </c>
      <c r="B30" s="31" t="inlineStr">
        <is>
          <t>Electrical</t>
        </is>
      </c>
      <c r="C30" s="31" t="inlineStr">
        <is>
          <t>Service/panel, branch wiring, devices, dedicated circuits and lighting</t>
        </is>
      </c>
      <c r="D30" s="32">
        <f>IF(A30="","",IF(B30="","",SUMIFS('Scope Estimate Detail'!$K$5:$K$57,'Scope Estimate Detail'!$B$5:$B$57,A30,'Scope Estimate Detail'!$D$5:$D$57,B30)))</f>
        <v/>
      </c>
      <c r="E30" s="32">
        <f>IF(A30="","",IF(B30="","",SUMIFS('Scope Estimate Detail'!$L$5:$L$57,'Scope Estimate Detail'!$B$5:$B$57,A30,'Scope Estimate Detail'!$D$5:$D$57,B30)))</f>
        <v/>
      </c>
      <c r="F30" s="32">
        <f>IF(A30="","",IF(B30="","",SUMIFS('Scope Estimate Detail'!$M$5:$M$57,'Scope Estimate Detail'!$B$5:$B$57,A30,'Scope Estimate Detail'!$D$5:$D$57,B30)))</f>
        <v/>
      </c>
      <c r="G30" s="32">
        <f>IF(A30="","",IF(B30="","",SUMIFS('Scope Estimate Detail'!$O$5:$O$57,'Scope Estimate Detail'!$B$5:$B$57,A30,'Scope Estimate Detail'!$D$5:$D$57,B30)))</f>
        <v/>
      </c>
      <c r="H30" s="32">
        <f>IF(A30="","",IF(B30="","",SUMIFS('Scope Estimate Detail'!$P$5:$P$57,'Scope Estimate Detail'!$B$5:$B$57,A30,'Scope Estimate Detail'!$D$5:$D$57,B30)))</f>
        <v/>
      </c>
      <c r="I30" s="32">
        <f>IF(A30="","",IF(B30="","",SUMIFS('Scope Estimate Detail'!$Q$5:$Q$57,'Scope Estimate Detail'!$B$5:$B$57,A30,'Scope Estimate Detail'!$D$5:$D$57,B30)))</f>
        <v/>
      </c>
      <c r="J30" s="32">
        <f>IF(A30="","",IF(B30="","",SUMIFS('Scope Estimate Detail'!$R$5:$R$57,'Scope Estimate Detail'!$B$5:$B$57,A30,'Scope Estimate Detail'!$D$5:$D$57,B30)))</f>
        <v/>
      </c>
      <c r="K30" s="33">
        <f>IF(J30="","",IF($J$34=0,0,J30/$J$34))</f>
        <v/>
      </c>
      <c r="L30" s="34">
        <f>IF(A30="","",IF(B30="","",SUMIFS('Scope Estimate Detail'!$S$5:$S$57,'Scope Estimate Detail'!$B$5:$B$57,A30,'Scope Estimate Detail'!$D$5:$D$57,B30)))</f>
        <v/>
      </c>
    </row>
    <row r="31" ht="15.75" customHeight="1" s="44">
      <c r="A31" s="31" t="inlineStr">
        <is>
          <t>Electrical &amp; Low Voltage</t>
        </is>
      </c>
      <c r="B31" s="31" t="inlineStr">
        <is>
          <t>Communications</t>
        </is>
      </c>
      <c r="C31" s="31" t="inlineStr">
        <is>
          <t>Telephone/data/cable rough-in and raceway</t>
        </is>
      </c>
      <c r="D31" s="32">
        <f>IF(A31="","",IF(B31="","",SUMIFS('Scope Estimate Detail'!$K$5:$K$57,'Scope Estimate Detail'!$B$5:$B$57,A31,'Scope Estimate Detail'!$D$5:$D$57,B31)))</f>
        <v/>
      </c>
      <c r="E31" s="32">
        <f>IF(A31="","",IF(B31="","",SUMIFS('Scope Estimate Detail'!$L$5:$L$57,'Scope Estimate Detail'!$B$5:$B$57,A31,'Scope Estimate Detail'!$D$5:$D$57,B31)))</f>
        <v/>
      </c>
      <c r="F31" s="32">
        <f>IF(A31="","",IF(B31="","",SUMIFS('Scope Estimate Detail'!$M$5:$M$57,'Scope Estimate Detail'!$B$5:$B$57,A31,'Scope Estimate Detail'!$D$5:$D$57,B31)))</f>
        <v/>
      </c>
      <c r="G31" s="32">
        <f>IF(A31="","",IF(B31="","",SUMIFS('Scope Estimate Detail'!$O$5:$O$57,'Scope Estimate Detail'!$B$5:$B$57,A31,'Scope Estimate Detail'!$D$5:$D$57,B31)))</f>
        <v/>
      </c>
      <c r="H31" s="32">
        <f>IF(A31="","",IF(B31="","",SUMIFS('Scope Estimate Detail'!$P$5:$P$57,'Scope Estimate Detail'!$B$5:$B$57,A31,'Scope Estimate Detail'!$D$5:$D$57,B31)))</f>
        <v/>
      </c>
      <c r="I31" s="32">
        <f>IF(A31="","",IF(B31="","",SUMIFS('Scope Estimate Detail'!$Q$5:$Q$57,'Scope Estimate Detail'!$B$5:$B$57,A31,'Scope Estimate Detail'!$D$5:$D$57,B31)))</f>
        <v/>
      </c>
      <c r="J31" s="32">
        <f>IF(A31="","",IF(B31="","",SUMIFS('Scope Estimate Detail'!$R$5:$R$57,'Scope Estimate Detail'!$B$5:$B$57,A31,'Scope Estimate Detail'!$D$5:$D$57,B31)))</f>
        <v/>
      </c>
      <c r="K31" s="33">
        <f>IF(J31="","",IF($J$34=0,0,J31/$J$34))</f>
        <v/>
      </c>
      <c r="L31" s="34">
        <f>IF(A31="","",IF(B31="","",SUMIFS('Scope Estimate Detail'!$S$5:$S$57,'Scope Estimate Detail'!$B$5:$B$57,A31,'Scope Estimate Detail'!$D$5:$D$57,B31)))</f>
        <v/>
      </c>
    </row>
    <row r="32" ht="15.75" customHeight="1" s="44">
      <c r="A32" s="31" t="inlineStr">
        <is>
          <t>Electrical &amp; Low Voltage</t>
        </is>
      </c>
      <c r="B32" s="31" t="inlineStr">
        <is>
          <t>Life Safety</t>
        </is>
      </c>
      <c r="C32" s="31" t="inlineStr">
        <is>
          <t>Hardwired smoke and carbon-monoxide detection</t>
        </is>
      </c>
      <c r="D32" s="32">
        <f>IF(A32="","",IF(B32="","",SUMIFS('Scope Estimate Detail'!$K$5:$K$57,'Scope Estimate Detail'!$B$5:$B$57,A32,'Scope Estimate Detail'!$D$5:$D$57,B32)))</f>
        <v/>
      </c>
      <c r="E32" s="32">
        <f>IF(A32="","",IF(B32="","",SUMIFS('Scope Estimate Detail'!$L$5:$L$57,'Scope Estimate Detail'!$B$5:$B$57,A32,'Scope Estimate Detail'!$D$5:$D$57,B32)))</f>
        <v/>
      </c>
      <c r="F32" s="32">
        <f>IF(A32="","",IF(B32="","",SUMIFS('Scope Estimate Detail'!$M$5:$M$57,'Scope Estimate Detail'!$B$5:$B$57,A32,'Scope Estimate Detail'!$D$5:$D$57,B32)))</f>
        <v/>
      </c>
      <c r="G32" s="32">
        <f>IF(A32="","",IF(B32="","",SUMIFS('Scope Estimate Detail'!$O$5:$O$57,'Scope Estimate Detail'!$B$5:$B$57,A32,'Scope Estimate Detail'!$D$5:$D$57,B32)))</f>
        <v/>
      </c>
      <c r="H32" s="32">
        <f>IF(A32="","",IF(B32="","",SUMIFS('Scope Estimate Detail'!$P$5:$P$57,'Scope Estimate Detail'!$B$5:$B$57,A32,'Scope Estimate Detail'!$D$5:$D$57,B32)))</f>
        <v/>
      </c>
      <c r="I32" s="32">
        <f>IF(A32="","",IF(B32="","",SUMIFS('Scope Estimate Detail'!$Q$5:$Q$57,'Scope Estimate Detail'!$B$5:$B$57,A32,'Scope Estimate Detail'!$D$5:$D$57,B32)))</f>
        <v/>
      </c>
      <c r="J32" s="32">
        <f>IF(A32="","",IF(B32="","",SUMIFS('Scope Estimate Detail'!$R$5:$R$57,'Scope Estimate Detail'!$B$5:$B$57,A32,'Scope Estimate Detail'!$D$5:$D$57,B32)))</f>
        <v/>
      </c>
      <c r="K32" s="33">
        <f>IF(J32="","",IF($J$34=0,0,J32/$J$34))</f>
        <v/>
      </c>
      <c r="L32" s="34">
        <f>IF(A32="","",IF(B32="","",SUMIFS('Scope Estimate Detail'!$S$5:$S$57,'Scope Estimate Detail'!$B$5:$B$57,A32,'Scope Estimate Detail'!$D$5:$D$57,B32)))</f>
        <v/>
      </c>
    </row>
    <row r="33" ht="15.75" customHeight="1" s="44">
      <c r="A33" s="29" t="n"/>
      <c r="B33" s="29" t="n"/>
      <c r="C33" s="29" t="n"/>
      <c r="D33" s="29" t="n"/>
      <c r="E33" s="29" t="n"/>
      <c r="F33" s="29" t="n"/>
      <c r="G33" s="29" t="n"/>
      <c r="H33" s="29" t="n"/>
      <c r="I33" s="29" t="n"/>
      <c r="J33" s="29" t="n"/>
      <c r="K33" s="29" t="n"/>
      <c r="L33" s="29" t="n"/>
    </row>
    <row r="34" ht="15.75" customHeight="1" s="44">
      <c r="A34" s="23" t="inlineStr">
        <is>
          <t>FINAL CONSTRUCTION CONTRACT</t>
        </is>
      </c>
      <c r="J34" s="24">
        <f>SUM(J17:J32)</f>
        <v/>
      </c>
      <c r="K34" s="25">
        <f>IF(J34=0,0,1)</f>
        <v/>
      </c>
      <c r="L34" s="24">
        <f>SUM(L17:L32)</f>
        <v/>
      </c>
    </row>
    <row r="35" ht="15.75" customHeight="1" s="44">
      <c r="A35" s="29" t="n"/>
      <c r="B35" s="29" t="n"/>
      <c r="C35" s="29" t="n"/>
      <c r="D35" s="29" t="n"/>
      <c r="E35" s="29" t="n"/>
      <c r="F35" s="29" t="n"/>
      <c r="G35" s="29" t="n"/>
      <c r="H35" s="29" t="n"/>
      <c r="I35" s="29" t="n"/>
      <c r="J35" s="29" t="n"/>
      <c r="K35" s="29" t="n"/>
      <c r="L35" s="29" t="n"/>
    </row>
    <row r="36" ht="15.75" customHeight="1" s="44">
      <c r="A36" s="26" t="inlineStr">
        <is>
          <t>Material selection allowance is informational. It does not increase the contract amount and is covered by the project contingency.</t>
        </is>
      </c>
    </row>
    <row r="37" ht="15.75" customHeight="1" s="44"/>
    <row r="38" ht="15.75" customHeight="1" s="44"/>
    <row r="39" ht="15.75" customHeight="1" s="44"/>
    <row r="40" ht="15.75" customHeight="1" s="44"/>
    <row r="41" ht="15.75" customHeight="1" s="44"/>
    <row r="42" ht="15.75" customHeight="1" s="44"/>
    <row r="43" ht="15.75" customHeight="1" s="44"/>
    <row r="44" ht="15.75" customHeight="1" s="44"/>
    <row r="45" ht="15.75" customHeight="1" s="44"/>
    <row r="46" ht="15.75" customHeight="1" s="44"/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</sheetData>
  <mergeCells count="6">
    <mergeCell ref="A2:L2"/>
    <mergeCell ref="A15:L15"/>
    <mergeCell ref="A4:D4"/>
    <mergeCell ref="A1:L1"/>
    <mergeCell ref="A36:L36"/>
    <mergeCell ref="A34:C34"/>
  </mergeCells>
  <conditionalFormatting sqref="A6:D12">
    <cfRule type="expression" priority="1" dxfId="0">
      <formula>MOD(ROW(),2)=0</formula>
    </cfRule>
  </conditionalFormatting>
  <conditionalFormatting sqref="A17:L32">
    <cfRule type="expression" priority="2" dxfId="0">
      <formula>MOD(ROW(),2)=0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61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44" min="1" max="1"/>
    <col width="18" customWidth="1" style="44" min="2" max="3"/>
    <col width="22" customWidth="1" style="44" min="4" max="4"/>
    <col width="34" customWidth="1" style="44" min="5" max="5"/>
    <col width="36" customWidth="1" style="44" min="6" max="6"/>
    <col width="10" customWidth="1" style="44" min="7" max="7"/>
    <col width="9" customWidth="1" style="44" min="8" max="8"/>
    <col width="12" customWidth="1" style="44" min="9" max="9"/>
    <col width="13" customWidth="1" style="44" min="10" max="10"/>
    <col width="14" customWidth="1" style="44" min="11" max="12"/>
    <col width="13" customWidth="1" style="44" min="13" max="13"/>
    <col width="14" customWidth="1" style="44" min="14" max="14"/>
    <col width="12" customWidth="1" style="44" min="15" max="15"/>
    <col width="15" customWidth="1" style="44" min="16" max="16"/>
    <col width="13" customWidth="1" style="44" min="17" max="17"/>
    <col width="14" customWidth="1" style="44" min="18" max="18"/>
    <col width="18" customWidth="1" style="44" min="19" max="19"/>
    <col width="34" customWidth="1" style="44" min="20" max="20"/>
  </cols>
  <sheetData>
    <row r="1" ht="30" customHeight="1" s="44">
      <c r="A1" s="15" t="inlineStr">
        <is>
          <t>SINGLE-FAMILY HOUSE - SCOPE ESTIMATE DETAIL</t>
        </is>
      </c>
    </row>
    <row r="2">
      <c r="A2" s="27" t="inlineStr">
        <is>
          <t>Detailed priced scope. Unit rates are matched to the master pricing library or supported project-specific quotes.</t>
        </is>
      </c>
    </row>
    <row r="3">
      <c r="A3" s="29" t="n"/>
      <c r="B3" s="29" t="n"/>
      <c r="C3" s="29" t="n"/>
      <c r="D3" s="29" t="n"/>
      <c r="E3" s="29" t="n"/>
      <c r="F3" s="29" t="n"/>
      <c r="G3" s="29" t="n"/>
      <c r="H3" s="29" t="n"/>
      <c r="I3" s="29" t="n"/>
      <c r="J3" s="29" t="n"/>
      <c r="K3" s="29" t="n"/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</row>
    <row r="4" ht="33.75" customHeight="1" s="44">
      <c r="A4" s="19" t="inlineStr">
        <is>
          <t>Line</t>
        </is>
      </c>
      <c r="B4" s="19" t="inlineStr">
        <is>
          <t>Scope Group</t>
        </is>
      </c>
      <c r="C4" s="19" t="inlineStr">
        <is>
          <t>CSI / Drawing Ref</t>
        </is>
      </c>
      <c r="D4" s="19" t="inlineStr">
        <is>
          <t>Trade</t>
        </is>
      </c>
      <c r="E4" s="19" t="inlineStr">
        <is>
          <t>Description</t>
        </is>
      </c>
      <c r="F4" s="19" t="inlineStr">
        <is>
          <t>Quantity Basis / Takeoff Ref</t>
        </is>
      </c>
      <c r="G4" s="19" t="inlineStr">
        <is>
          <t>Qty</t>
        </is>
      </c>
      <c r="H4" s="19" t="inlineStr">
        <is>
          <t>Unit</t>
        </is>
      </c>
      <c r="I4" s="19" t="inlineStr">
        <is>
          <t>Labor Unit</t>
        </is>
      </c>
      <c r="J4" s="19" t="inlineStr">
        <is>
          <t>Material Unit</t>
        </is>
      </c>
      <c r="K4" s="19" t="inlineStr">
        <is>
          <t>Labor Cost</t>
        </is>
      </c>
      <c r="L4" s="19" t="inlineStr">
        <is>
          <t>Material Cost</t>
        </is>
      </c>
      <c r="M4" s="19" t="inlineStr">
        <is>
          <t>Material Tax</t>
        </is>
      </c>
      <c r="N4" s="19" t="inlineStr">
        <is>
          <t>Direct Cost</t>
        </is>
      </c>
      <c r="O4" s="19" t="inlineStr">
        <is>
          <t>OH&amp;P</t>
        </is>
      </c>
      <c r="P4" s="19" t="inlineStr">
        <is>
          <t>Before Contingency</t>
        </is>
      </c>
      <c r="Q4" s="19" t="inlineStr">
        <is>
          <t>Contingency</t>
        </is>
      </c>
      <c r="R4" s="19" t="inlineStr">
        <is>
          <t>Final Budget</t>
        </is>
      </c>
      <c r="S4" s="19" t="inlineStr">
        <is>
          <t>Max Owner Material Price (+5%)</t>
        </is>
      </c>
      <c r="T4" s="19" t="inlineStr">
        <is>
          <t>Source / Note</t>
        </is>
      </c>
    </row>
    <row r="5">
      <c r="A5" s="37">
        <f>IF(E5="","",ROW()-4)</f>
        <v/>
      </c>
      <c r="B5" s="31" t="inlineStr">
        <is>
          <t>General Conditions</t>
        </is>
      </c>
      <c r="C5" s="31" t="inlineStr">
        <is>
          <t>DIV-01</t>
        </is>
      </c>
      <c r="D5" s="31" t="inlineStr">
        <is>
          <t>General Requirements</t>
        </is>
      </c>
      <c r="E5" s="31" t="inlineStr">
        <is>
          <t>Permit fee allowance</t>
        </is>
      </c>
      <c r="F5" s="31" t="inlineStr">
        <is>
          <t>REV0 full GC takeoff</t>
        </is>
      </c>
      <c r="G5" s="36" t="n">
        <v>1</v>
      </c>
      <c r="H5" s="37" t="inlineStr">
        <is>
          <t>LS</t>
        </is>
      </c>
      <c r="I5" s="39" t="n">
        <v>613.89125</v>
      </c>
      <c r="J5" s="39" t="n">
        <v>0</v>
      </c>
      <c r="K5" s="39">
        <f>IF(G5="","",G5*I5)</f>
        <v/>
      </c>
      <c r="L5" s="39">
        <f>IF(G5="","",G5*J5)</f>
        <v/>
      </c>
      <c r="M5" s="39">
        <f>IF(G5="","",L5*0.083)</f>
        <v/>
      </c>
      <c r="N5" s="39">
        <f>IF(G5="","",K5+L5+M5)</f>
        <v/>
      </c>
      <c r="O5" s="39">
        <f>IF(G5="","",N5*0.15)</f>
        <v/>
      </c>
      <c r="P5" s="39">
        <f>IF(G5="","",N5+O5)</f>
        <v/>
      </c>
      <c r="Q5" s="39">
        <f>IF(G5="","",P5*0.05)</f>
        <v/>
      </c>
      <c r="R5" s="39">
        <f>IF(G5="","",P5+Q5)</f>
        <v/>
      </c>
      <c r="S5" s="40">
        <f>IF(G5="","",L5*1.05)</f>
        <v/>
      </c>
      <c r="T5" s="31" t="inlineStr">
        <is>
          <t>master pricing library MEP-7</t>
        </is>
      </c>
    </row>
    <row r="6">
      <c r="A6" s="37">
        <f>IF(E6="","",ROW()-4)</f>
        <v/>
      </c>
      <c r="B6" s="31" t="inlineStr">
        <is>
          <t>General Conditions</t>
        </is>
      </c>
      <c r="C6" s="31" t="inlineStr">
        <is>
          <t>DIV-01</t>
        </is>
      </c>
      <c r="D6" s="31" t="inlineStr">
        <is>
          <t>General Requirements</t>
        </is>
      </c>
      <c r="E6" s="31" t="inlineStr">
        <is>
          <t>Mobilization / demobilization</t>
        </is>
      </c>
      <c r="F6" s="31" t="inlineStr">
        <is>
          <t>REV0 full GC takeoff</t>
        </is>
      </c>
      <c r="G6" s="36" t="n">
        <v>1</v>
      </c>
      <c r="H6" s="37" t="inlineStr">
        <is>
          <t>LS</t>
        </is>
      </c>
      <c r="I6" s="39" t="n">
        <v>1350.57125</v>
      </c>
      <c r="J6" s="39" t="n">
        <v>0</v>
      </c>
      <c r="K6" s="39">
        <f>IF(G6="","",G6*I6)</f>
        <v/>
      </c>
      <c r="L6" s="39">
        <f>IF(G6="","",G6*J6)</f>
        <v/>
      </c>
      <c r="M6" s="39">
        <f>IF(G6="","",L6*0.083)</f>
        <v/>
      </c>
      <c r="N6" s="39">
        <f>IF(G6="","",K6+L6+M6)</f>
        <v/>
      </c>
      <c r="O6" s="39">
        <f>IF(G6="","",N6*0.15)</f>
        <v/>
      </c>
      <c r="P6" s="39">
        <f>IF(G6="","",N6+O6)</f>
        <v/>
      </c>
      <c r="Q6" s="39">
        <f>IF(G6="","",P6*0.05)</f>
        <v/>
      </c>
      <c r="R6" s="39">
        <f>IF(G6="","",P6+Q6)</f>
        <v/>
      </c>
      <c r="S6" s="40">
        <f>IF(G6="","",L6*1.05)</f>
        <v/>
      </c>
      <c r="T6" s="31" t="inlineStr">
        <is>
          <t>master pricing library MEP-20</t>
        </is>
      </c>
    </row>
    <row r="7">
      <c r="A7" s="37">
        <f>IF(E7="","",ROW()-4)</f>
        <v/>
      </c>
      <c r="B7" s="31" t="inlineStr">
        <is>
          <t>General Conditions</t>
        </is>
      </c>
      <c r="C7" s="31" t="inlineStr">
        <is>
          <t>DIV-01</t>
        </is>
      </c>
      <c r="D7" s="31" t="inlineStr">
        <is>
          <t>General Requirements</t>
        </is>
      </c>
      <c r="E7" s="31" t="inlineStr">
        <is>
          <t>Project management &amp; supervision</t>
        </is>
      </c>
      <c r="F7" s="31" t="inlineStr">
        <is>
          <t>REV0 full GC takeoff</t>
        </is>
      </c>
      <c r="G7" s="36" t="n">
        <v>1</v>
      </c>
      <c r="H7" s="37" t="inlineStr">
        <is>
          <t>LS</t>
        </is>
      </c>
      <c r="I7" s="39" t="n">
        <v>1596.1225</v>
      </c>
      <c r="J7" s="39" t="n">
        <v>0</v>
      </c>
      <c r="K7" s="39">
        <f>IF(G7="","",G7*I7)</f>
        <v/>
      </c>
      <c r="L7" s="39">
        <f>IF(G7="","",G7*J7)</f>
        <v/>
      </c>
      <c r="M7" s="39">
        <f>IF(G7="","",L7*0.083)</f>
        <v/>
      </c>
      <c r="N7" s="39">
        <f>IF(G7="","",K7+L7+M7)</f>
        <v/>
      </c>
      <c r="O7" s="39">
        <f>IF(G7="","",N7*0.15)</f>
        <v/>
      </c>
      <c r="P7" s="39">
        <f>IF(G7="","",N7+O7)</f>
        <v/>
      </c>
      <c r="Q7" s="39">
        <f>IF(G7="","",P7*0.05)</f>
        <v/>
      </c>
      <c r="R7" s="39">
        <f>IF(G7="","",P7+Q7)</f>
        <v/>
      </c>
      <c r="S7" s="40">
        <f>IF(G7="","",L7*1.05)</f>
        <v/>
      </c>
      <c r="T7" s="31" t="inlineStr">
        <is>
          <t>master pricing library MEP-33</t>
        </is>
      </c>
    </row>
    <row r="8">
      <c r="A8" s="37">
        <f>IF(E8="","",ROW()-4)</f>
        <v/>
      </c>
      <c r="B8" s="31" t="inlineStr">
        <is>
          <t>General Conditions</t>
        </is>
      </c>
      <c r="C8" s="31" t="inlineStr">
        <is>
          <t>DIV-01</t>
        </is>
      </c>
      <c r="D8" s="31" t="inlineStr">
        <is>
          <t>General Requirements</t>
        </is>
      </c>
      <c r="E8" s="31" t="inlineStr">
        <is>
          <t>Temporary power &amp; construction utilities</t>
        </is>
      </c>
      <c r="F8" s="31" t="inlineStr">
        <is>
          <t>REV0 full GC takeoff</t>
        </is>
      </c>
      <c r="G8" s="36" t="n">
        <v>1</v>
      </c>
      <c r="H8" s="37" t="inlineStr">
        <is>
          <t>LS</t>
        </is>
      </c>
      <c r="I8" s="39" t="n">
        <v>1059.8875</v>
      </c>
      <c r="J8" s="39" t="n">
        <v>0</v>
      </c>
      <c r="K8" s="39">
        <f>IF(G8="","",G8*I8)</f>
        <v/>
      </c>
      <c r="L8" s="39">
        <f>IF(G8="","",G8*J8)</f>
        <v/>
      </c>
      <c r="M8" s="39">
        <f>IF(G8="","",L8*0.083)</f>
        <v/>
      </c>
      <c r="N8" s="39">
        <f>IF(G8="","",K8+L8+M8)</f>
        <v/>
      </c>
      <c r="O8" s="39">
        <f>IF(G8="","",N8*0.15)</f>
        <v/>
      </c>
      <c r="P8" s="39">
        <f>IF(G8="","",N8+O8)</f>
        <v/>
      </c>
      <c r="Q8" s="39">
        <f>IF(G8="","",P8*0.05)</f>
        <v/>
      </c>
      <c r="R8" s="39">
        <f>IF(G8="","",P8+Q8)</f>
        <v/>
      </c>
      <c r="S8" s="40">
        <f>IF(G8="","",L8*1.05)</f>
        <v/>
      </c>
      <c r="T8" s="31" t="inlineStr">
        <is>
          <t>master pricing library MEP-12 + MEP-14</t>
        </is>
      </c>
    </row>
    <row r="9">
      <c r="A9" s="37">
        <f>IF(E9="","",ROW()-4)</f>
        <v/>
      </c>
      <c r="B9" s="31" t="inlineStr">
        <is>
          <t>General Conditions</t>
        </is>
      </c>
      <c r="C9" s="31" t="inlineStr">
        <is>
          <t>01 00 00</t>
        </is>
      </c>
      <c r="D9" s="31" t="inlineStr">
        <is>
          <t>General Requirements</t>
        </is>
      </c>
      <c r="E9" s="31" t="inlineStr">
        <is>
          <t>Bonds, insurance, submittals and closeout allowance</t>
        </is>
      </c>
      <c r="F9" s="31" t="inlineStr">
        <is>
          <t>REV0 full GC takeoff</t>
        </is>
      </c>
      <c r="G9" s="36" t="n">
        <v>1</v>
      </c>
      <c r="H9" s="37" t="inlineStr">
        <is>
          <t>LS</t>
        </is>
      </c>
      <c r="I9" s="39" t="n">
        <v>1848.015509</v>
      </c>
      <c r="J9" s="39" t="n">
        <v>205.335057</v>
      </c>
      <c r="K9" s="39">
        <f>IF(G9="","",G9*I9)</f>
        <v/>
      </c>
      <c r="L9" s="39">
        <f>IF(G9="","",G9*J9)</f>
        <v/>
      </c>
      <c r="M9" s="39">
        <f>IF(G9="","",L9*0.083)</f>
        <v/>
      </c>
      <c r="N9" s="39">
        <f>IF(G9="","",K9+L9+M9)</f>
        <v/>
      </c>
      <c r="O9" s="39">
        <f>IF(G9="","",N9*0.15)</f>
        <v/>
      </c>
      <c r="P9" s="39">
        <f>IF(G9="","",N9+O9)</f>
        <v/>
      </c>
      <c r="Q9" s="39">
        <f>IF(G9="","",P9*0.05)</f>
        <v/>
      </c>
      <c r="R9" s="39">
        <f>IF(G9="","",P9+Q9)</f>
        <v/>
      </c>
      <c r="S9" s="40">
        <f>IF(G9="","",L9*1.05)</f>
        <v/>
      </c>
      <c r="T9" s="31" t="inlineStr">
        <is>
          <t>contractor internal GC allowance based on takeoff general requirements</t>
        </is>
      </c>
    </row>
    <row r="10">
      <c r="A10" s="37">
        <f>IF(E10="","",ROW()-4)</f>
        <v/>
      </c>
      <c r="B10" s="31" t="inlineStr">
        <is>
          <t>Architectural / Structural</t>
        </is>
      </c>
      <c r="C10" s="41" t="n">
        <v>36615</v>
      </c>
      <c r="D10" s="31" t="inlineStr">
        <is>
          <t>Concrete &amp; Earthwork</t>
        </is>
      </c>
      <c r="E10" s="31" t="inlineStr">
        <is>
          <t>5 in. slab-on-grade assembly complete</t>
        </is>
      </c>
      <c r="F10" s="31" t="inlineStr">
        <is>
          <t>Plans: total slab area 970 SF</t>
        </is>
      </c>
      <c r="G10" s="36" t="n">
        <v>970</v>
      </c>
      <c r="H10" s="37" t="inlineStr">
        <is>
          <t>SF</t>
        </is>
      </c>
      <c r="I10" s="39" t="n">
        <v>3.180633</v>
      </c>
      <c r="J10" s="39" t="n">
        <v>3.180633</v>
      </c>
      <c r="K10" s="39">
        <f>IF(G10="","",G10*I10)</f>
        <v/>
      </c>
      <c r="L10" s="39">
        <f>IF(G10="","",G10*J10)</f>
        <v/>
      </c>
      <c r="M10" s="39">
        <f>IF(G10="","",L10*0.083)</f>
        <v/>
      </c>
      <c r="N10" s="39">
        <f>IF(G10="","",K10+L10+M10)</f>
        <v/>
      </c>
      <c r="O10" s="39">
        <f>IF(G10="","",N10*0.15)</f>
        <v/>
      </c>
      <c r="P10" s="39">
        <f>IF(G10="","",N10+O10)</f>
        <v/>
      </c>
      <c r="Q10" s="39">
        <f>IF(G10="","",P10*0.05)</f>
        <v/>
      </c>
      <c r="R10" s="39">
        <f>IF(G10="","",P10+Q10)</f>
        <v/>
      </c>
      <c r="S10" s="40">
        <f>IF(G10="","",L10*1.05)</f>
        <v/>
      </c>
      <c r="T10" s="31" t="inlineStr">
        <is>
          <t>External benchmark proxy: San Antonio 2026 foundation range; conservative within local range</t>
        </is>
      </c>
    </row>
    <row r="11">
      <c r="A11" s="37">
        <f>IF(E11="","",ROW()-4)</f>
        <v/>
      </c>
      <c r="B11" s="31" t="inlineStr">
        <is>
          <t>Architectural / Structural</t>
        </is>
      </c>
      <c r="C11" s="41" t="n">
        <v>36615</v>
      </c>
      <c r="D11" s="31" t="inlineStr">
        <is>
          <t>Concrete &amp; Earthwork</t>
        </is>
      </c>
      <c r="E11" s="31" t="inlineStr">
        <is>
          <t>Continuous footings incl. reinforcing and formwork</t>
        </is>
      </c>
      <c r="F11" s="31" t="inlineStr">
        <is>
          <t>REV0 full GC takeoff</t>
        </is>
      </c>
      <c r="G11" s="36" t="n">
        <v>214</v>
      </c>
      <c r="H11" s="37" t="inlineStr">
        <is>
          <t>LF</t>
        </is>
      </c>
      <c r="I11" s="39" t="n">
        <v>16.698324</v>
      </c>
      <c r="J11" s="39" t="n">
        <v>16.698324</v>
      </c>
      <c r="K11" s="39">
        <f>IF(G11="","",G11*I11)</f>
        <v/>
      </c>
      <c r="L11" s="39">
        <f>IF(G11="","",G11*J11)</f>
        <v/>
      </c>
      <c r="M11" s="39">
        <f>IF(G11="","",L11*0.083)</f>
        <v/>
      </c>
      <c r="N11" s="39">
        <f>IF(G11="","",K11+L11+M11)</f>
        <v/>
      </c>
      <c r="O11" s="39">
        <f>IF(G11="","",N11*0.15)</f>
        <v/>
      </c>
      <c r="P11" s="39">
        <f>IF(G11="","",N11+O11)</f>
        <v/>
      </c>
      <c r="Q11" s="39">
        <f>IF(G11="","",P11*0.05)</f>
        <v/>
      </c>
      <c r="R11" s="39">
        <f>IF(G11="","",P11+Q11)</f>
        <v/>
      </c>
      <c r="S11" s="40">
        <f>IF(G11="","",L11*1.05)</f>
        <v/>
      </c>
      <c r="T11" s="31" t="inlineStr">
        <is>
          <t>contractor assembled allowance from takeoff footing concrete, reinforcing and forms</t>
        </is>
      </c>
    </row>
    <row r="12">
      <c r="A12" s="37">
        <f>IF(E12="","",ROW()-4)</f>
        <v/>
      </c>
      <c r="B12" s="31" t="inlineStr">
        <is>
          <t>Architectural / Structural</t>
        </is>
      </c>
      <c r="C12" s="31" t="inlineStr">
        <is>
          <t>31 20 00</t>
        </is>
      </c>
      <c r="D12" s="31" t="inlineStr">
        <is>
          <t>Concrete &amp; Earthwork</t>
        </is>
      </c>
      <c r="E12" s="31" t="inlineStr">
        <is>
          <t>Excavation and backfill</t>
        </is>
      </c>
      <c r="F12" s="31" t="inlineStr">
        <is>
          <t>REV0 full GC takeoff</t>
        </is>
      </c>
      <c r="G12" s="36" t="n">
        <v>57.05</v>
      </c>
      <c r="H12" s="37" t="inlineStr">
        <is>
          <t>CY</t>
        </is>
      </c>
      <c r="I12" s="39" t="n">
        <v>11.819718</v>
      </c>
      <c r="J12" s="39" t="n">
        <v>2.085833</v>
      </c>
      <c r="K12" s="39">
        <f>IF(G12="","",G12*I12)</f>
        <v/>
      </c>
      <c r="L12" s="39">
        <f>IF(G12="","",G12*J12)</f>
        <v/>
      </c>
      <c r="M12" s="39">
        <f>IF(G12="","",L12*0.083)</f>
        <v/>
      </c>
      <c r="N12" s="39">
        <f>IF(G12="","",K12+L12+M12)</f>
        <v/>
      </c>
      <c r="O12" s="39">
        <f>IF(G12="","",N12*0.15)</f>
        <v/>
      </c>
      <c r="P12" s="39">
        <f>IF(G12="","",N12+O12)</f>
        <v/>
      </c>
      <c r="Q12" s="39">
        <f>IF(G12="","",P12*0.05)</f>
        <v/>
      </c>
      <c r="R12" s="39">
        <f>IF(G12="","",P12+Q12)</f>
        <v/>
      </c>
      <c r="S12" s="40">
        <f>IF(G12="","",L12*1.05)</f>
        <v/>
      </c>
      <c r="T12" s="31" t="inlineStr">
        <is>
          <t>contractor pricing-library earthwork benchmark, adjusted to takeoff quantity</t>
        </is>
      </c>
    </row>
    <row r="13">
      <c r="A13" s="37">
        <f>IF(E13="","",ROW()-4)</f>
        <v/>
      </c>
      <c r="B13" s="31" t="inlineStr">
        <is>
          <t>Architectural / Structural</t>
        </is>
      </c>
      <c r="C13" s="41" t="n">
        <v>36687</v>
      </c>
      <c r="D13" s="31" t="inlineStr">
        <is>
          <t>Wood Framing &amp; Carpentry</t>
        </is>
      </c>
      <c r="E13" s="31" t="inlineStr">
        <is>
          <t>Wall/roof framing and structural sheathing</t>
        </is>
      </c>
      <c r="F13" s="31" t="inlineStr">
        <is>
          <t>Plans: gross living area 935 SF</t>
        </is>
      </c>
      <c r="G13" s="36" t="n">
        <v>935</v>
      </c>
      <c r="H13" s="37" t="inlineStr">
        <is>
          <t>SF</t>
        </is>
      </c>
      <c r="I13" s="39" t="n">
        <v>6.41522</v>
      </c>
      <c r="J13" s="39" t="n">
        <v>7.840824</v>
      </c>
      <c r="K13" s="39">
        <f>IF(G13="","",G13*I13)</f>
        <v/>
      </c>
      <c r="L13" s="39">
        <f>IF(G13="","",G13*J13)</f>
        <v/>
      </c>
      <c r="M13" s="39">
        <f>IF(G13="","",L13*0.083)</f>
        <v/>
      </c>
      <c r="N13" s="39">
        <f>IF(G13="","",K13+L13+M13)</f>
        <v/>
      </c>
      <c r="O13" s="39">
        <f>IF(G13="","",N13*0.15)</f>
        <v/>
      </c>
      <c r="P13" s="39">
        <f>IF(G13="","",N13+O13)</f>
        <v/>
      </c>
      <c r="Q13" s="39">
        <f>IF(G13="","",P13*0.05)</f>
        <v/>
      </c>
      <c r="R13" s="39">
        <f>IF(G13="","",P13+Q13)</f>
        <v/>
      </c>
      <c r="S13" s="40">
        <f>IF(G13="","",L13*1.05)</f>
        <v/>
      </c>
      <c r="T13" s="31" t="inlineStr">
        <is>
          <t>External/local framing benchmark proxy; takeoff includes studs, rafters, joists, beams, sheathing and connectors</t>
        </is>
      </c>
    </row>
    <row r="14">
      <c r="A14" s="37">
        <f>IF(E14="","",ROW()-4)</f>
        <v/>
      </c>
      <c r="B14" s="31" t="inlineStr">
        <is>
          <t>Architectural / Structural</t>
        </is>
      </c>
      <c r="C14" s="41" t="n">
        <v>36687</v>
      </c>
      <c r="D14" s="31" t="inlineStr">
        <is>
          <t>Wood Framing &amp; Carpentry</t>
        </is>
      </c>
      <c r="E14" s="31" t="inlineStr">
        <is>
          <t>Fascia, soffit, trim and treated wood post carpentry</t>
        </is>
      </c>
      <c r="F14" s="31" t="inlineStr">
        <is>
          <t>REV0 full GC takeoff</t>
        </is>
      </c>
      <c r="G14" s="36" t="n">
        <v>1</v>
      </c>
      <c r="H14" s="37" t="inlineStr">
        <is>
          <t>LS</t>
        </is>
      </c>
      <c r="I14" s="39" t="n">
        <v>784.082414</v>
      </c>
      <c r="J14" s="39" t="n">
        <v>958.322951</v>
      </c>
      <c r="K14" s="39">
        <f>IF(G14="","",G14*I14)</f>
        <v/>
      </c>
      <c r="L14" s="39">
        <f>IF(G14="","",G14*J14)</f>
        <v/>
      </c>
      <c r="M14" s="39">
        <f>IF(G14="","",L14*0.083)</f>
        <v/>
      </c>
      <c r="N14" s="39">
        <f>IF(G14="","",K14+L14+M14)</f>
        <v/>
      </c>
      <c r="O14" s="39">
        <f>IF(G14="","",N14*0.15)</f>
        <v/>
      </c>
      <c r="P14" s="39">
        <f>IF(G14="","",N14+O14)</f>
        <v/>
      </c>
      <c r="Q14" s="39">
        <f>IF(G14="","",P14*0.05)</f>
        <v/>
      </c>
      <c r="R14" s="39">
        <f>IF(G14="","",P14+Q14)</f>
        <v/>
      </c>
      <c r="S14" s="40">
        <f>IF(G14="","",L14*1.05)</f>
        <v/>
      </c>
      <c r="T14" s="31" t="inlineStr">
        <is>
          <t>contractor assembled allowance from measured fascia, soffit, trim and post scope</t>
        </is>
      </c>
    </row>
    <row r="15">
      <c r="A15" s="37">
        <f>IF(E15="","",ROW()-4)</f>
        <v/>
      </c>
      <c r="B15" s="31" t="inlineStr">
        <is>
          <t>Architectural / Structural</t>
        </is>
      </c>
      <c r="C15" s="41" t="n">
        <v>41486</v>
      </c>
      <c r="D15" s="31" t="inlineStr">
        <is>
          <t>Roofing &amp; Waterproofing</t>
        </is>
      </c>
      <c r="E15" s="31" t="inlineStr">
        <is>
          <t>Architectural asphalt shingle roofing</t>
        </is>
      </c>
      <c r="F15" s="31" t="inlineStr">
        <is>
          <t>REV0 full GC takeoff</t>
        </is>
      </c>
      <c r="G15" s="36" t="n">
        <v>1416.8</v>
      </c>
      <c r="H15" s="37" t="inlineStr">
        <is>
          <t>SF</t>
        </is>
      </c>
      <c r="I15" s="39" t="n">
        <v>1.603805</v>
      </c>
      <c r="J15" s="39" t="n">
        <v>1.960206</v>
      </c>
      <c r="K15" s="39">
        <f>IF(G15="","",G15*I15)</f>
        <v/>
      </c>
      <c r="L15" s="39">
        <f>IF(G15="","",G15*J15)</f>
        <v/>
      </c>
      <c r="M15" s="39">
        <f>IF(G15="","",L15*0.083)</f>
        <v/>
      </c>
      <c r="N15" s="39">
        <f>IF(G15="","",K15+L15+M15)</f>
        <v/>
      </c>
      <c r="O15" s="39">
        <f>IF(G15="","",N15*0.15)</f>
        <v/>
      </c>
      <c r="P15" s="39">
        <f>IF(G15="","",N15+O15)</f>
        <v/>
      </c>
      <c r="Q15" s="39">
        <f>IF(G15="","",P15*0.05)</f>
        <v/>
      </c>
      <c r="R15" s="39">
        <f>IF(G15="","",P15+Q15)</f>
        <v/>
      </c>
      <c r="S15" s="40">
        <f>IF(G15="","",L15*1.05)</f>
        <v/>
      </c>
      <c r="T15" s="31" t="inlineStr">
        <is>
          <t>External benchmark proxy: San Antonio 2026 architectural shingle installed range</t>
        </is>
      </c>
    </row>
    <row r="16">
      <c r="A16" s="37">
        <f>IF(E16="","",ROW()-4)</f>
        <v/>
      </c>
      <c r="B16" s="31" t="inlineStr">
        <is>
          <t>Architectural / Structural</t>
        </is>
      </c>
      <c r="C16" s="31" t="inlineStr">
        <is>
          <t>07 60 00</t>
        </is>
      </c>
      <c r="D16" s="31" t="inlineStr">
        <is>
          <t>Roofing &amp; Waterproofing</t>
        </is>
      </c>
      <c r="E16" s="31" t="inlineStr">
        <is>
          <t>Roofing paper, flashings, ridge vent, gutters and downspouts</t>
        </is>
      </c>
      <c r="F16" s="31" t="inlineStr">
        <is>
          <t>REV0 full GC takeoff</t>
        </is>
      </c>
      <c r="G16" s="36" t="n">
        <v>1</v>
      </c>
      <c r="H16" s="37" t="inlineStr">
        <is>
          <t>LS</t>
        </is>
      </c>
      <c r="I16" s="39" t="n">
        <v>1009.75558</v>
      </c>
      <c r="J16" s="39" t="n">
        <v>1514.63337</v>
      </c>
      <c r="K16" s="39">
        <f>IF(G16="","",G16*I16)</f>
        <v/>
      </c>
      <c r="L16" s="39">
        <f>IF(G16="","",G16*J16)</f>
        <v/>
      </c>
      <c r="M16" s="39">
        <f>IF(G16="","",L16*0.083)</f>
        <v/>
      </c>
      <c r="N16" s="39">
        <f>IF(G16="","",K16+L16+M16)</f>
        <v/>
      </c>
      <c r="O16" s="39">
        <f>IF(G16="","",N16*0.15)</f>
        <v/>
      </c>
      <c r="P16" s="39">
        <f>IF(G16="","",N16+O16)</f>
        <v/>
      </c>
      <c r="Q16" s="39">
        <f>IF(G16="","",P16*0.05)</f>
        <v/>
      </c>
      <c r="R16" s="39">
        <f>IF(G16="","",P16+Q16)</f>
        <v/>
      </c>
      <c r="S16" s="40">
        <f>IF(G16="","",L16*1.05)</f>
        <v/>
      </c>
      <c r="T16" s="31" t="inlineStr">
        <is>
          <t>contractor assembled allowance from measured sheet-metal and drainage scope</t>
        </is>
      </c>
    </row>
    <row r="17">
      <c r="A17" s="37">
        <f>IF(E17="","",ROW()-4)</f>
        <v/>
      </c>
      <c r="B17" s="31" t="inlineStr">
        <is>
          <t>Architectural / Structural</t>
        </is>
      </c>
      <c r="C17" s="41" t="n">
        <v>36728</v>
      </c>
      <c r="D17" s="31" t="inlineStr">
        <is>
          <t>Roofing &amp; Waterproofing</t>
        </is>
      </c>
      <c r="E17" s="31" t="inlineStr">
        <is>
          <t>Open-cell foam roof insulation</t>
        </is>
      </c>
      <c r="F17" s="31" t="inlineStr">
        <is>
          <t>REV0 full GC takeoff</t>
        </is>
      </c>
      <c r="G17" s="36" t="n">
        <v>1416.8</v>
      </c>
      <c r="H17" s="37" t="inlineStr">
        <is>
          <t>SF</t>
        </is>
      </c>
      <c r="I17" s="39" t="n">
        <v>0.878173</v>
      </c>
      <c r="J17" s="39" t="n">
        <v>0.7185049999999999</v>
      </c>
      <c r="K17" s="39">
        <f>IF(G17="","",G17*I17)</f>
        <v/>
      </c>
      <c r="L17" s="39">
        <f>IF(G17="","",G17*J17)</f>
        <v/>
      </c>
      <c r="M17" s="39">
        <f>IF(G17="","",L17*0.083)</f>
        <v/>
      </c>
      <c r="N17" s="39">
        <f>IF(G17="","",K17+L17+M17)</f>
        <v/>
      </c>
      <c r="O17" s="39">
        <f>IF(G17="","",N17*0.15)</f>
        <v/>
      </c>
      <c r="P17" s="39">
        <f>IF(G17="","",N17+O17)</f>
        <v/>
      </c>
      <c r="Q17" s="39">
        <f>IF(G17="","",P17*0.05)</f>
        <v/>
      </c>
      <c r="R17" s="39">
        <f>IF(G17="","",P17+Q17)</f>
        <v/>
      </c>
      <c r="S17" s="40">
        <f>IF(G17="","",L17*1.05)</f>
        <v/>
      </c>
      <c r="T17" s="31" t="inlineStr">
        <is>
          <t>External benchmark proxy: San Antonio 2026 open-cell foam range</t>
        </is>
      </c>
    </row>
    <row r="18">
      <c r="A18" s="37">
        <f>IF(E18="","",ROW()-4)</f>
        <v/>
      </c>
      <c r="B18" s="31" t="inlineStr">
        <is>
          <t>Architectural / Structural</t>
        </is>
      </c>
      <c r="C18" s="41" t="n">
        <v>41497</v>
      </c>
      <c r="D18" s="31" t="inlineStr">
        <is>
          <t>Openings</t>
        </is>
      </c>
      <c r="E18" s="31" t="inlineStr">
        <is>
          <t>Exterior doors complete</t>
        </is>
      </c>
      <c r="F18" s="31" t="inlineStr">
        <is>
          <t>REV0 full GC takeoff</t>
        </is>
      </c>
      <c r="G18" s="36" t="n">
        <v>2</v>
      </c>
      <c r="H18" s="37" t="inlineStr">
        <is>
          <t>EA</t>
        </is>
      </c>
      <c r="I18" s="39" t="n">
        <v>175.046469</v>
      </c>
      <c r="J18" s="39" t="n">
        <v>450.119493</v>
      </c>
      <c r="K18" s="39">
        <f>IF(G18="","",G18*I18)</f>
        <v/>
      </c>
      <c r="L18" s="39">
        <f>IF(G18="","",G18*J18)</f>
        <v/>
      </c>
      <c r="M18" s="39">
        <f>IF(G18="","",L18*0.083)</f>
        <v/>
      </c>
      <c r="N18" s="39">
        <f>IF(G18="","",K18+L18+M18)</f>
        <v/>
      </c>
      <c r="O18" s="39">
        <f>IF(G18="","",N18*0.15)</f>
        <v/>
      </c>
      <c r="P18" s="39">
        <f>IF(G18="","",N18+O18)</f>
        <v/>
      </c>
      <c r="Q18" s="39">
        <f>IF(G18="","",P18*0.05)</f>
        <v/>
      </c>
      <c r="R18" s="39">
        <f>IF(G18="","",P18+Q18)</f>
        <v/>
      </c>
      <c r="S18" s="40">
        <f>IF(G18="","",L18*1.05)</f>
        <v/>
      </c>
      <c r="T18" s="31" t="inlineStr">
        <is>
          <t>Residential door allowance; includes frame, hardware and installation</t>
        </is>
      </c>
    </row>
    <row r="19">
      <c r="A19" s="37">
        <f>IF(E19="","",ROW()-4)</f>
        <v/>
      </c>
      <c r="B19" s="31" t="inlineStr">
        <is>
          <t>Architectural / Structural</t>
        </is>
      </c>
      <c r="C19" s="41" t="n">
        <v>42596</v>
      </c>
      <c r="D19" s="31" t="inlineStr">
        <is>
          <t>Openings</t>
        </is>
      </c>
      <c r="E19" s="31" t="inlineStr">
        <is>
          <t>Interior, sliding and bifold doors complete</t>
        </is>
      </c>
      <c r="F19" s="31" t="inlineStr">
        <is>
          <t>REV0 full GC takeoff</t>
        </is>
      </c>
      <c r="G19" s="36" t="n">
        <v>9</v>
      </c>
      <c r="H19" s="37" t="inlineStr">
        <is>
          <t>EA</t>
        </is>
      </c>
      <c r="I19" s="39" t="n">
        <v>150.511351</v>
      </c>
      <c r="J19" s="39" t="n">
        <v>319.83662</v>
      </c>
      <c r="K19" s="39">
        <f>IF(G19="","",G19*I19)</f>
        <v/>
      </c>
      <c r="L19" s="39">
        <f>IF(G19="","",G19*J19)</f>
        <v/>
      </c>
      <c r="M19" s="39">
        <f>IF(G19="","",L19*0.083)</f>
        <v/>
      </c>
      <c r="N19" s="39">
        <f>IF(G19="","",K19+L19+M19)</f>
        <v/>
      </c>
      <c r="O19" s="39">
        <f>IF(G19="","",N19*0.15)</f>
        <v/>
      </c>
      <c r="P19" s="39">
        <f>IF(G19="","",N19+O19)</f>
        <v/>
      </c>
      <c r="Q19" s="39">
        <f>IF(G19="","",P19*0.05)</f>
        <v/>
      </c>
      <c r="R19" s="39">
        <f>IF(G19="","",P19+Q19)</f>
        <v/>
      </c>
      <c r="S19" s="40">
        <f>IF(G19="","",L19*1.05)</f>
        <v/>
      </c>
      <c r="T19" s="31" t="inlineStr">
        <is>
          <t>Residential door allowance; includes hardware and installation</t>
        </is>
      </c>
    </row>
    <row r="20">
      <c r="A20" s="37">
        <f>IF(E20="","",ROW()-4)</f>
        <v/>
      </c>
      <c r="B20" s="31" t="inlineStr">
        <is>
          <t>Architectural / Structural</t>
        </is>
      </c>
      <c r="C20" s="31" t="inlineStr">
        <is>
          <t>08 50 00</t>
        </is>
      </c>
      <c r="D20" s="31" t="inlineStr">
        <is>
          <t>Openings</t>
        </is>
      </c>
      <c r="E20" s="31" t="inlineStr">
        <is>
          <t>Wood/aluminum windows complete</t>
        </is>
      </c>
      <c r="F20" s="31" t="inlineStr">
        <is>
          <t>REV0 full GC takeoff</t>
        </is>
      </c>
      <c r="G20" s="36" t="n">
        <v>9</v>
      </c>
      <c r="H20" s="37" t="inlineStr">
        <is>
          <t>EA</t>
        </is>
      </c>
      <c r="I20" s="39" t="n">
        <v>153.092881</v>
      </c>
      <c r="J20" s="39" t="n">
        <v>357.216723</v>
      </c>
      <c r="K20" s="39">
        <f>IF(G20="","",G20*I20)</f>
        <v/>
      </c>
      <c r="L20" s="39">
        <f>IF(G20="","",G20*J20)</f>
        <v/>
      </c>
      <c r="M20" s="39">
        <f>IF(G20="","",L20*0.083)</f>
        <v/>
      </c>
      <c r="N20" s="39">
        <f>IF(G20="","",K20+L20+M20)</f>
        <v/>
      </c>
      <c r="O20" s="39">
        <f>IF(G20="","",N20*0.15)</f>
        <v/>
      </c>
      <c r="P20" s="39">
        <f>IF(G20="","",N20+O20)</f>
        <v/>
      </c>
      <c r="Q20" s="39">
        <f>IF(G20="","",P20*0.05)</f>
        <v/>
      </c>
      <c r="R20" s="39">
        <f>IF(G20="","",P20+Q20)</f>
        <v/>
      </c>
      <c r="S20" s="40">
        <f>IF(G20="","",L20*1.05)</f>
        <v/>
      </c>
      <c r="T20" s="31" t="inlineStr">
        <is>
          <t>External benchmark proxy: San Antonio 2026 standard installed window</t>
        </is>
      </c>
    </row>
    <row r="21" ht="15.75" customHeight="1" s="44">
      <c r="A21" s="37">
        <f>IF(E21="","",ROW()-4)</f>
        <v/>
      </c>
      <c r="B21" s="31" t="inlineStr">
        <is>
          <t>Finishes</t>
        </is>
      </c>
      <c r="C21" s="41" t="n">
        <v>36798</v>
      </c>
      <c r="D21" s="31" t="inlineStr">
        <is>
          <t>Drywall &amp; Insulation</t>
        </is>
      </c>
      <c r="E21" s="31" t="inlineStr">
        <is>
          <t>Gypsum board walls and ceilings</t>
        </is>
      </c>
      <c r="F21" s="31" t="inlineStr">
        <is>
          <t>REV0 full GC takeoff</t>
        </is>
      </c>
      <c r="G21" s="36" t="n">
        <v>4002.4</v>
      </c>
      <c r="H21" s="37" t="inlineStr">
        <is>
          <t>SF</t>
        </is>
      </c>
      <c r="I21" s="39" t="n">
        <v>2.772462</v>
      </c>
      <c r="J21" s="39" t="n">
        <v>1.492864</v>
      </c>
      <c r="K21" s="39">
        <f>IF(G21="","",G21*I21)</f>
        <v/>
      </c>
      <c r="L21" s="39">
        <f>IF(G21="","",G21*J21)</f>
        <v/>
      </c>
      <c r="M21" s="39">
        <f>IF(G21="","",L21*0.083)</f>
        <v/>
      </c>
      <c r="N21" s="39">
        <f>IF(G21="","",K21+L21+M21)</f>
        <v/>
      </c>
      <c r="O21" s="39">
        <f>IF(G21="","",N21*0.15)</f>
        <v/>
      </c>
      <c r="P21" s="39">
        <f>IF(G21="","",N21+O21)</f>
        <v/>
      </c>
      <c r="Q21" s="39">
        <f>IF(G21="","",P21*0.05)</f>
        <v/>
      </c>
      <c r="R21" s="39">
        <f>IF(G21="","",P21+Q21)</f>
        <v/>
      </c>
      <c r="S21" s="40">
        <f>IF(G21="","",L21*1.05)</f>
        <v/>
      </c>
      <c r="T21" s="31" t="inlineStr">
        <is>
          <t>master pricing library drywall benchmark; includes MR board where noted</t>
        </is>
      </c>
    </row>
    <row r="22" ht="15.75" customHeight="1" s="44">
      <c r="A22" s="37">
        <f>IF(E22="","",ROW()-4)</f>
        <v/>
      </c>
      <c r="B22" s="31" t="inlineStr">
        <is>
          <t>Finishes</t>
        </is>
      </c>
      <c r="C22" s="41" t="n">
        <v>36728</v>
      </c>
      <c r="D22" s="31" t="inlineStr">
        <is>
          <t>Drywall &amp; Insulation</t>
        </is>
      </c>
      <c r="E22" s="31" t="inlineStr">
        <is>
          <t>Batt insulation at walls and ceilings</t>
        </is>
      </c>
      <c r="F22" s="31" t="inlineStr">
        <is>
          <t>REV0 full GC takeoff</t>
        </is>
      </c>
      <c r="G22" s="36" t="n">
        <v>2179.1</v>
      </c>
      <c r="H22" s="37" t="inlineStr">
        <is>
          <t>SF</t>
        </is>
      </c>
      <c r="I22" s="39" t="n">
        <v>0.65863</v>
      </c>
      <c r="J22" s="39" t="n">
        <v>0.538879</v>
      </c>
      <c r="K22" s="39">
        <f>IF(G22="","",G22*I22)</f>
        <v/>
      </c>
      <c r="L22" s="39">
        <f>IF(G22="","",G22*J22)</f>
        <v/>
      </c>
      <c r="M22" s="39">
        <f>IF(G22="","",L22*0.083)</f>
        <v/>
      </c>
      <c r="N22" s="39">
        <f>IF(G22="","",K22+L22+M22)</f>
        <v/>
      </c>
      <c r="O22" s="39">
        <f>IF(G22="","",N22*0.15)</f>
        <v/>
      </c>
      <c r="P22" s="39">
        <f>IF(G22="","",N22+O22)</f>
        <v/>
      </c>
      <c r="Q22" s="39">
        <f>IF(G22="","",P22*0.05)</f>
        <v/>
      </c>
      <c r="R22" s="39">
        <f>IF(G22="","",P22+Q22)</f>
        <v/>
      </c>
      <c r="S22" s="40">
        <f>IF(G22="","",L22*1.05)</f>
        <v/>
      </c>
      <c r="T22" s="31" t="inlineStr">
        <is>
          <t>External benchmark proxy: San Antonio 2026 batt insulation range</t>
        </is>
      </c>
    </row>
    <row r="23" ht="15.75" customHeight="1" s="44">
      <c r="A23" s="37">
        <f>IF(E23="","",ROW()-4)</f>
        <v/>
      </c>
      <c r="B23" s="31" t="inlineStr">
        <is>
          <t>Finishes</t>
        </is>
      </c>
      <c r="C23" s="31" t="inlineStr">
        <is>
          <t>09 68 13</t>
        </is>
      </c>
      <c r="D23" s="31" t="inlineStr">
        <is>
          <t>Flooring &amp; Tile</t>
        </is>
      </c>
      <c r="E23" s="31" t="inlineStr">
        <is>
          <t>Carpet flooring</t>
        </is>
      </c>
      <c r="F23" s="31" t="inlineStr">
        <is>
          <t>REV0 full GC takeoff</t>
        </is>
      </c>
      <c r="G23" s="36" t="n">
        <v>247.5</v>
      </c>
      <c r="H23" s="37" t="inlineStr">
        <is>
          <t>SF</t>
        </is>
      </c>
      <c r="I23" s="39" t="n">
        <v>1.337862</v>
      </c>
      <c r="J23" s="39" t="n">
        <v>2.182827</v>
      </c>
      <c r="K23" s="39">
        <f>IF(G23="","",G23*I23)</f>
        <v/>
      </c>
      <c r="L23" s="39">
        <f>IF(G23="","",G23*J23)</f>
        <v/>
      </c>
      <c r="M23" s="39">
        <f>IF(G23="","",L23*0.083)</f>
        <v/>
      </c>
      <c r="N23" s="39">
        <f>IF(G23="","",K23+L23+M23)</f>
        <v/>
      </c>
      <c r="O23" s="39">
        <f>IF(G23="","",N23*0.15)</f>
        <v/>
      </c>
      <c r="P23" s="39">
        <f>IF(G23="","",N23+O23)</f>
        <v/>
      </c>
      <c r="Q23" s="39">
        <f>IF(G23="","",P23*0.05)</f>
        <v/>
      </c>
      <c r="R23" s="39">
        <f>IF(G23="","",P23+Q23)</f>
        <v/>
      </c>
      <c r="S23" s="40">
        <f>IF(G23="","",L23*1.05)</f>
        <v/>
      </c>
      <c r="T23" s="31" t="inlineStr">
        <is>
          <t>contractor residential flooring allowance from takeoff</t>
        </is>
      </c>
    </row>
    <row r="24" ht="15.75" customHeight="1" s="44">
      <c r="A24" s="37">
        <f>IF(E24="","",ROW()-4)</f>
        <v/>
      </c>
      <c r="B24" s="31" t="inlineStr">
        <is>
          <t>Finishes</t>
        </is>
      </c>
      <c r="C24" s="31" t="inlineStr">
        <is>
          <t>09 65 00</t>
        </is>
      </c>
      <c r="D24" s="31" t="inlineStr">
        <is>
          <t>Flooring &amp; Tile</t>
        </is>
      </c>
      <c r="E24" s="31" t="inlineStr">
        <is>
          <t>Vinyl flooring</t>
        </is>
      </c>
      <c r="F24" s="31" t="inlineStr">
        <is>
          <t>REV0 full GC takeoff</t>
        </is>
      </c>
      <c r="G24" s="36" t="n">
        <v>517</v>
      </c>
      <c r="H24" s="37" t="inlineStr">
        <is>
          <t>SF</t>
        </is>
      </c>
      <c r="I24" s="39" t="n">
        <v>2.4</v>
      </c>
      <c r="J24" s="39" t="n">
        <v>3.16</v>
      </c>
      <c r="K24" s="39">
        <f>IF(G24="","",G24*I24)</f>
        <v/>
      </c>
      <c r="L24" s="39">
        <f>IF(G24="","",G24*J24)</f>
        <v/>
      </c>
      <c r="M24" s="39">
        <f>IF(G24="","",L24*0.083)</f>
        <v/>
      </c>
      <c r="N24" s="39">
        <f>IF(G24="","",K24+L24+M24)</f>
        <v/>
      </c>
      <c r="O24" s="39">
        <f>IF(G24="","",N24*0.15)</f>
        <v/>
      </c>
      <c r="P24" s="39">
        <f>IF(G24="","",N24+O24)</f>
        <v/>
      </c>
      <c r="Q24" s="39">
        <f>IF(G24="","",P24*0.05)</f>
        <v/>
      </c>
      <c r="R24" s="39">
        <f>IF(G24="","",P24+Q24)</f>
        <v/>
      </c>
      <c r="S24" s="40">
        <f>IF(G24="","",L24*1.05)</f>
        <v/>
      </c>
      <c r="T24" s="31" t="inlineStr">
        <is>
          <t>master pricing library ARCH-007</t>
        </is>
      </c>
    </row>
    <row r="25" ht="15.75" customHeight="1" s="44">
      <c r="A25" s="37">
        <f>IF(E25="","",ROW()-4)</f>
        <v/>
      </c>
      <c r="B25" s="31" t="inlineStr">
        <is>
          <t>Finishes</t>
        </is>
      </c>
      <c r="C25" s="41" t="n">
        <v>36799</v>
      </c>
      <c r="D25" s="31" t="inlineStr">
        <is>
          <t>Flooring &amp; Tile</t>
        </is>
      </c>
      <c r="E25" s="31" t="inlineStr">
        <is>
          <t>Ceramic tile</t>
        </is>
      </c>
      <c r="F25" s="31" t="inlineStr">
        <is>
          <t>REV0 full GC takeoff</t>
        </is>
      </c>
      <c r="G25" s="36" t="n">
        <v>575.3</v>
      </c>
      <c r="H25" s="37" t="inlineStr">
        <is>
          <t>SF</t>
        </is>
      </c>
      <c r="I25" s="39" t="n">
        <v>5.6</v>
      </c>
      <c r="J25" s="39" t="n">
        <v>4.74</v>
      </c>
      <c r="K25" s="39">
        <f>IF(G25="","",G25*I25)</f>
        <v/>
      </c>
      <c r="L25" s="39">
        <f>IF(G25="","",G25*J25)</f>
        <v/>
      </c>
      <c r="M25" s="39">
        <f>IF(G25="","",L25*0.083)</f>
        <v/>
      </c>
      <c r="N25" s="39">
        <f>IF(G25="","",K25+L25+M25)</f>
        <v/>
      </c>
      <c r="O25" s="39">
        <f>IF(G25="","",N25*0.15)</f>
        <v/>
      </c>
      <c r="P25" s="39">
        <f>IF(G25="","",N25+O25)</f>
        <v/>
      </c>
      <c r="Q25" s="39">
        <f>IF(G25="","",P25*0.05)</f>
        <v/>
      </c>
      <c r="R25" s="39">
        <f>IF(G25="","",P25+Q25)</f>
        <v/>
      </c>
      <c r="S25" s="40">
        <f>IF(G25="","",L25*1.05)</f>
        <v/>
      </c>
      <c r="T25" s="31" t="inlineStr">
        <is>
          <t>master pricing library ARCH-008 used as comparable tile benchmark</t>
        </is>
      </c>
    </row>
    <row r="26" ht="15.75" customHeight="1" s="44">
      <c r="A26" s="37">
        <f>IF(E26="","",ROW()-4)</f>
        <v/>
      </c>
      <c r="B26" s="31" t="inlineStr">
        <is>
          <t>Finishes</t>
        </is>
      </c>
      <c r="C26" s="31" t="inlineStr">
        <is>
          <t>09 65 13</t>
        </is>
      </c>
      <c r="D26" s="31" t="inlineStr">
        <is>
          <t>Flooring &amp; Tile</t>
        </is>
      </c>
      <c r="E26" s="31" t="inlineStr">
        <is>
          <t>Vinyl/rubber base</t>
        </is>
      </c>
      <c r="F26" s="31" t="inlineStr">
        <is>
          <t>REV0 full GC takeoff</t>
        </is>
      </c>
      <c r="G26" s="36" t="n">
        <v>217.8</v>
      </c>
      <c r="H26" s="37" t="inlineStr">
        <is>
          <t>LF</t>
        </is>
      </c>
      <c r="I26" s="39" t="n">
        <v>1.91</v>
      </c>
      <c r="J26" s="39" t="n">
        <v>1.78</v>
      </c>
      <c r="K26" s="39">
        <f>IF(G26="","",G26*I26)</f>
        <v/>
      </c>
      <c r="L26" s="39">
        <f>IF(G26="","",G26*J26)</f>
        <v/>
      </c>
      <c r="M26" s="39">
        <f>IF(G26="","",L26*0.083)</f>
        <v/>
      </c>
      <c r="N26" s="39">
        <f>IF(G26="","",K26+L26+M26)</f>
        <v/>
      </c>
      <c r="O26" s="39">
        <f>IF(G26="","",N26*0.15)</f>
        <v/>
      </c>
      <c r="P26" s="39">
        <f>IF(G26="","",N26+O26)</f>
        <v/>
      </c>
      <c r="Q26" s="39">
        <f>IF(G26="","",P26*0.05)</f>
        <v/>
      </c>
      <c r="R26" s="39">
        <f>IF(G26="","",P26+Q26)</f>
        <v/>
      </c>
      <c r="S26" s="40">
        <f>IF(G26="","",L26*1.05)</f>
        <v/>
      </c>
      <c r="T26" s="31" t="inlineStr">
        <is>
          <t>master pricing library ARCH-010</t>
        </is>
      </c>
    </row>
    <row r="27" ht="15.75" customHeight="1" s="44">
      <c r="A27" s="37">
        <f>IF(E27="","",ROW()-4)</f>
        <v/>
      </c>
      <c r="B27" s="31" t="inlineStr">
        <is>
          <t>Finishes</t>
        </is>
      </c>
      <c r="C27" s="31" t="inlineStr">
        <is>
          <t>09 91 00</t>
        </is>
      </c>
      <c r="D27" s="31" t="inlineStr">
        <is>
          <t>Painting &amp; Exterior Finishes</t>
        </is>
      </c>
      <c r="E27" s="31" t="inlineStr">
        <is>
          <t>Interior wall and ceiling painting</t>
        </is>
      </c>
      <c r="F27" s="31" t="inlineStr">
        <is>
          <t>REV0 full GC takeoff</t>
        </is>
      </c>
      <c r="G27" s="36" t="n">
        <v>3071.2</v>
      </c>
      <c r="H27" s="37" t="inlineStr">
        <is>
          <t>SF</t>
        </is>
      </c>
      <c r="I27" s="39" t="n">
        <v>1.840005</v>
      </c>
      <c r="J27" s="39" t="n">
        <v>0.403904</v>
      </c>
      <c r="K27" s="39">
        <f>IF(G27="","",G27*I27)</f>
        <v/>
      </c>
      <c r="L27" s="39">
        <f>IF(G27="","",G27*J27)</f>
        <v/>
      </c>
      <c r="M27" s="39">
        <f>IF(G27="","",L27*0.083)</f>
        <v/>
      </c>
      <c r="N27" s="39">
        <f>IF(G27="","",K27+L27+M27)</f>
        <v/>
      </c>
      <c r="O27" s="39">
        <f>IF(G27="","",N27*0.15)</f>
        <v/>
      </c>
      <c r="P27" s="39">
        <f>IF(G27="","",N27+O27)</f>
        <v/>
      </c>
      <c r="Q27" s="39">
        <f>IF(G27="","",P27*0.05)</f>
        <v/>
      </c>
      <c r="R27" s="39">
        <f>IF(G27="","",P27+Q27)</f>
        <v/>
      </c>
      <c r="S27" s="40">
        <f>IF(G27="","",L27*1.05)</f>
        <v/>
      </c>
      <c r="T27" s="31" t="inlineStr">
        <is>
          <t>contractor assembled residential painting allowance from measured surfaces</t>
        </is>
      </c>
    </row>
    <row r="28" ht="15.75" customHeight="1" s="44">
      <c r="A28" s="37">
        <f>IF(E28="","",ROW()-4)</f>
        <v/>
      </c>
      <c r="B28" s="31" t="inlineStr">
        <is>
          <t>Finishes</t>
        </is>
      </c>
      <c r="C28" s="31" t="inlineStr">
        <is>
          <t>09 91 13</t>
        </is>
      </c>
      <c r="D28" s="31" t="inlineStr">
        <is>
          <t>Painting &amp; Exterior Finishes</t>
        </is>
      </c>
      <c r="E28" s="31" t="inlineStr">
        <is>
          <t>Exterior painting</t>
        </is>
      </c>
      <c r="F28" s="31" t="inlineStr">
        <is>
          <t>REV0 full GC takeoff</t>
        </is>
      </c>
      <c r="G28" s="36" t="n">
        <v>1193.5</v>
      </c>
      <c r="H28" s="37" t="inlineStr">
        <is>
          <t>SF</t>
        </is>
      </c>
      <c r="I28" s="39" t="n">
        <v>1.649385</v>
      </c>
      <c r="J28" s="39" t="n">
        <v>0.465211</v>
      </c>
      <c r="K28" s="39">
        <f>IF(G28="","",G28*I28)</f>
        <v/>
      </c>
      <c r="L28" s="39">
        <f>IF(G28="","",G28*J28)</f>
        <v/>
      </c>
      <c r="M28" s="39">
        <f>IF(G28="","",L28*0.083)</f>
        <v/>
      </c>
      <c r="N28" s="39">
        <f>IF(G28="","",K28+L28+M28)</f>
        <v/>
      </c>
      <c r="O28" s="39">
        <f>IF(G28="","",N28*0.15)</f>
        <v/>
      </c>
      <c r="P28" s="39">
        <f>IF(G28="","",N28+O28)</f>
        <v/>
      </c>
      <c r="Q28" s="39">
        <f>IF(G28="","",P28*0.05)</f>
        <v/>
      </c>
      <c r="R28" s="39">
        <f>IF(G28="","",P28+Q28)</f>
        <v/>
      </c>
      <c r="S28" s="40">
        <f>IF(G28="","",L28*1.05)</f>
        <v/>
      </c>
      <c r="T28" s="31" t="inlineStr">
        <is>
          <t>contractor assembled residential exterior-paint allowance</t>
        </is>
      </c>
    </row>
    <row r="29" ht="15.75" customHeight="1" s="44">
      <c r="A29" s="37">
        <f>IF(E29="","",ROW()-4)</f>
        <v/>
      </c>
      <c r="B29" s="31" t="inlineStr">
        <is>
          <t>Finishes</t>
        </is>
      </c>
      <c r="C29" s="31" t="inlineStr">
        <is>
          <t>09 91 00</t>
        </is>
      </c>
      <c r="D29" s="31" t="inlineStr">
        <is>
          <t>Painting &amp; Exterior Finishes</t>
        </is>
      </c>
      <c r="E29" s="31" t="inlineStr">
        <is>
          <t>Door, frame, trim and post finishing</t>
        </is>
      </c>
      <c r="F29" s="31" t="inlineStr">
        <is>
          <t>REV0 full GC takeoff</t>
        </is>
      </c>
      <c r="G29" s="36" t="n">
        <v>1</v>
      </c>
      <c r="H29" s="37" t="inlineStr">
        <is>
          <t>LS</t>
        </is>
      </c>
      <c r="I29" s="39" t="n">
        <v>1268.757946</v>
      </c>
      <c r="J29" s="39" t="n">
        <v>357.854805</v>
      </c>
      <c r="K29" s="39">
        <f>IF(G29="","",G29*I29)</f>
        <v/>
      </c>
      <c r="L29" s="39">
        <f>IF(G29="","",G29*J29)</f>
        <v/>
      </c>
      <c r="M29" s="39">
        <f>IF(G29="","",L29*0.083)</f>
        <v/>
      </c>
      <c r="N29" s="39">
        <f>IF(G29="","",K29+L29+M29)</f>
        <v/>
      </c>
      <c r="O29" s="39">
        <f>IF(G29="","",N29*0.15)</f>
        <v/>
      </c>
      <c r="P29" s="39">
        <f>IF(G29="","",N29+O29)</f>
        <v/>
      </c>
      <c r="Q29" s="39">
        <f>IF(G29="","",P29*0.05)</f>
        <v/>
      </c>
      <c r="R29" s="39">
        <f>IF(G29="","",P29+Q29)</f>
        <v/>
      </c>
      <c r="S29" s="40">
        <f>IF(G29="","",L29*1.05)</f>
        <v/>
      </c>
      <c r="T29" s="31" t="inlineStr">
        <is>
          <t>contractor assembled allowance from takeoff door/trim/post quantities</t>
        </is>
      </c>
    </row>
    <row r="30" ht="15.75" customHeight="1" s="44">
      <c r="A30" s="37">
        <f>IF(E30="","",ROW()-4)</f>
        <v/>
      </c>
      <c r="B30" s="31" t="inlineStr">
        <is>
          <t>Finishes</t>
        </is>
      </c>
      <c r="C30" s="31" t="inlineStr">
        <is>
          <t>07 46 46</t>
        </is>
      </c>
      <c r="D30" s="31" t="inlineStr">
        <is>
          <t>Painting &amp; Exterior Finishes</t>
        </is>
      </c>
      <c r="E30" s="31" t="inlineStr">
        <is>
          <t>Fiber-cement siding</t>
        </is>
      </c>
      <c r="F30" s="31" t="inlineStr">
        <is>
          <t>REV0 full GC takeoff</t>
        </is>
      </c>
      <c r="G30" s="36" t="n">
        <v>1193.5</v>
      </c>
      <c r="H30" s="37" t="inlineStr">
        <is>
          <t>SF</t>
        </is>
      </c>
      <c r="I30" s="39" t="n">
        <v>3.029409</v>
      </c>
      <c r="J30" s="39" t="n">
        <v>3.702611</v>
      </c>
      <c r="K30" s="39">
        <f>IF(G30="","",G30*I30)</f>
        <v/>
      </c>
      <c r="L30" s="39">
        <f>IF(G30="","",G30*J30)</f>
        <v/>
      </c>
      <c r="M30" s="39">
        <f>IF(G30="","",L30*0.083)</f>
        <v/>
      </c>
      <c r="N30" s="39">
        <f>IF(G30="","",K30+L30+M30)</f>
        <v/>
      </c>
      <c r="O30" s="39">
        <f>IF(G30="","",N30*0.15)</f>
        <v/>
      </c>
      <c r="P30" s="39">
        <f>IF(G30="","",N30+O30)</f>
        <v/>
      </c>
      <c r="Q30" s="39">
        <f>IF(G30="","",P30*0.05)</f>
        <v/>
      </c>
      <c r="R30" s="39">
        <f>IF(G30="","",P30+Q30)</f>
        <v/>
      </c>
      <c r="S30" s="40">
        <f>IF(G30="","",L30*1.05)</f>
        <v/>
      </c>
      <c r="T30" s="31" t="inlineStr">
        <is>
          <t>External Central Texas 2026 fiber-cement siding benchmark, conservative</t>
        </is>
      </c>
    </row>
    <row r="31" ht="15.75" customHeight="1" s="44">
      <c r="A31" s="37">
        <f>IF(E31="","",ROW()-4)</f>
        <v/>
      </c>
      <c r="B31" s="31" t="inlineStr">
        <is>
          <t>Finishes</t>
        </is>
      </c>
      <c r="C31" s="41" t="n">
        <v>36732</v>
      </c>
      <c r="D31" s="31" t="inlineStr">
        <is>
          <t>Painting &amp; Exterior Finishes</t>
        </is>
      </c>
      <c r="E31" s="31" t="inlineStr">
        <is>
          <t>Building wrap, corner/trim boards and wall flashings</t>
        </is>
      </c>
      <c r="F31" s="31" t="inlineStr">
        <is>
          <t>REV0 full GC takeoff</t>
        </is>
      </c>
      <c r="G31" s="36" t="n">
        <v>1</v>
      </c>
      <c r="H31" s="37" t="inlineStr">
        <is>
          <t>LS</t>
        </is>
      </c>
      <c r="I31" s="39" t="n">
        <v>829.626975</v>
      </c>
      <c r="J31" s="39" t="n">
        <v>1145.675346</v>
      </c>
      <c r="K31" s="39">
        <f>IF(G31="","",G31*I31)</f>
        <v/>
      </c>
      <c r="L31" s="39">
        <f>IF(G31="","",G31*J31)</f>
        <v/>
      </c>
      <c r="M31" s="39">
        <f>IF(G31="","",L31*0.083)</f>
        <v/>
      </c>
      <c r="N31" s="39">
        <f>IF(G31="","",K31+L31+M31)</f>
        <v/>
      </c>
      <c r="O31" s="39">
        <f>IF(G31="","",N31*0.15)</f>
        <v/>
      </c>
      <c r="P31" s="39">
        <f>IF(G31="","",N31+O31)</f>
        <v/>
      </c>
      <c r="Q31" s="39">
        <f>IF(G31="","",P31*0.05)</f>
        <v/>
      </c>
      <c r="R31" s="39">
        <f>IF(G31="","",P31+Q31)</f>
        <v/>
      </c>
      <c r="S31" s="40">
        <f>IF(G31="","",L31*1.05)</f>
        <v/>
      </c>
      <c r="T31" s="31" t="inlineStr">
        <is>
          <t>contractor assembled allowance from measured weather barrier and flashing scope</t>
        </is>
      </c>
    </row>
    <row r="32" ht="15.75" customHeight="1" s="44">
      <c r="A32" s="37">
        <f>IF(E32="","",ROW()-4)</f>
        <v/>
      </c>
      <c r="B32" s="31" t="inlineStr">
        <is>
          <t>Finishes</t>
        </is>
      </c>
      <c r="C32" s="42" t="n">
        <v>36827</v>
      </c>
      <c r="D32" s="31" t="inlineStr">
        <is>
          <t>Specialties</t>
        </is>
      </c>
      <c r="E32" s="31" t="inlineStr">
        <is>
          <t>Restroom accessories complete</t>
        </is>
      </c>
      <c r="F32" s="31" t="inlineStr">
        <is>
          <t>REV0 full GC takeoff</t>
        </is>
      </c>
      <c r="G32" s="36" t="n">
        <v>2</v>
      </c>
      <c r="H32" s="37" t="inlineStr">
        <is>
          <t>SET</t>
        </is>
      </c>
      <c r="I32" s="39" t="n">
        <v>510</v>
      </c>
      <c r="J32" s="39" t="n">
        <v>1264</v>
      </c>
      <c r="K32" s="39">
        <f>IF(G32="","",G32*I32)</f>
        <v/>
      </c>
      <c r="L32" s="39">
        <f>IF(G32="","",G32*J32)</f>
        <v/>
      </c>
      <c r="M32" s="39">
        <f>IF(G32="","",L32*0.083)</f>
        <v/>
      </c>
      <c r="N32" s="39">
        <f>IF(G32="","",K32+L32+M32)</f>
        <v/>
      </c>
      <c r="O32" s="39">
        <f>IF(G32="","",N32*0.15)</f>
        <v/>
      </c>
      <c r="P32" s="39">
        <f>IF(G32="","",N32+O32)</f>
        <v/>
      </c>
      <c r="Q32" s="39">
        <f>IF(G32="","",P32*0.05)</f>
        <v/>
      </c>
      <c r="R32" s="39">
        <f>IF(G32="","",P32+Q32)</f>
        <v/>
      </c>
      <c r="S32" s="40">
        <f>IF(G32="","",L32*1.05)</f>
        <v/>
      </c>
      <c r="T32" s="31" t="inlineStr">
        <is>
          <t>master pricing library ARCH-019</t>
        </is>
      </c>
    </row>
    <row r="33" ht="15.75" customHeight="1" s="44">
      <c r="A33" s="37">
        <f>IF(E33="","",ROW()-4)</f>
        <v/>
      </c>
      <c r="B33" s="31" t="inlineStr">
        <is>
          <t>Finishes</t>
        </is>
      </c>
      <c r="C33" s="31" t="inlineStr">
        <is>
          <t>10 44 00</t>
        </is>
      </c>
      <c r="D33" s="31" t="inlineStr">
        <is>
          <t>Specialties</t>
        </is>
      </c>
      <c r="E33" s="31" t="inlineStr">
        <is>
          <t>Fire extinguisher and required signage</t>
        </is>
      </c>
      <c r="F33" s="31" t="inlineStr">
        <is>
          <t>REV0 full GC takeoff</t>
        </is>
      </c>
      <c r="G33" s="36" t="n">
        <v>1</v>
      </c>
      <c r="H33" s="37" t="inlineStr">
        <is>
          <t>LS</t>
        </is>
      </c>
      <c r="I33" s="39" t="n">
        <v>315</v>
      </c>
      <c r="J33" s="39" t="n">
        <v>671.5</v>
      </c>
      <c r="K33" s="39">
        <f>IF(G33="","",G33*I33)</f>
        <v/>
      </c>
      <c r="L33" s="39">
        <f>IF(G33="","",G33*J33)</f>
        <v/>
      </c>
      <c r="M33" s="39">
        <f>IF(G33="","",L33*0.083)</f>
        <v/>
      </c>
      <c r="N33" s="39">
        <f>IF(G33="","",K33+L33+M33)</f>
        <v/>
      </c>
      <c r="O33" s="39">
        <f>IF(G33="","",N33*0.15)</f>
        <v/>
      </c>
      <c r="P33" s="39">
        <f>IF(G33="","",N33+O33)</f>
        <v/>
      </c>
      <c r="Q33" s="39">
        <f>IF(G33="","",P33*0.05)</f>
        <v/>
      </c>
      <c r="R33" s="39">
        <f>IF(G33="","",P33+Q33)</f>
        <v/>
      </c>
      <c r="S33" s="40">
        <f>IF(G33="","",L33*1.05)</f>
        <v/>
      </c>
      <c r="T33" s="31" t="inlineStr">
        <is>
          <t>master pricing library ARCH-020</t>
        </is>
      </c>
    </row>
    <row r="34" ht="15.75" customHeight="1" s="44">
      <c r="A34" s="37">
        <f>IF(E34="","",ROW()-4)</f>
        <v/>
      </c>
      <c r="B34" s="31" t="inlineStr">
        <is>
          <t>Equipment &amp; Millwork</t>
        </is>
      </c>
      <c r="C34" s="42" t="n">
        <v>36860</v>
      </c>
      <c r="D34" s="31" t="inlineStr">
        <is>
          <t>Residential Equipment</t>
        </is>
      </c>
      <c r="E34" s="31" t="inlineStr">
        <is>
          <t>Residential appliance/equipment allowance</t>
        </is>
      </c>
      <c r="F34" s="31" t="inlineStr">
        <is>
          <t>REV0 full GC takeoff</t>
        </is>
      </c>
      <c r="G34" s="36" t="n">
        <v>1</v>
      </c>
      <c r="H34" s="37" t="inlineStr">
        <is>
          <t>LS</t>
        </is>
      </c>
      <c r="I34" s="39" t="n">
        <v>703.413531</v>
      </c>
      <c r="J34" s="39" t="n">
        <v>4320.968831</v>
      </c>
      <c r="K34" s="39">
        <f>IF(G34="","",G34*I34)</f>
        <v/>
      </c>
      <c r="L34" s="39">
        <f>IF(G34="","",G34*J34)</f>
        <v/>
      </c>
      <c r="M34" s="39">
        <f>IF(G34="","",L34*0.083)</f>
        <v/>
      </c>
      <c r="N34" s="39">
        <f>IF(G34="","",K34+L34+M34)</f>
        <v/>
      </c>
      <c r="O34" s="39">
        <f>IF(G34="","",N34*0.15)</f>
        <v/>
      </c>
      <c r="P34" s="39">
        <f>IF(G34="","",N34+O34)</f>
        <v/>
      </c>
      <c r="Q34" s="39">
        <f>IF(G34="","",P34*0.05)</f>
        <v/>
      </c>
      <c r="R34" s="39">
        <f>IF(G34="","",P34+Q34)</f>
        <v/>
      </c>
      <c r="S34" s="40">
        <f>IF(G34="","",L34*1.05)</f>
        <v/>
      </c>
      <c r="T34" s="31" t="inlineStr">
        <is>
          <t>Allowance for range, oven, refrigerator, dishwasher, compact washer, TV and washer/dryer; final selections TBD</t>
        </is>
      </c>
    </row>
    <row r="35" ht="15.75" customHeight="1" s="44">
      <c r="A35" s="37">
        <f>IF(E35="","",ROW()-4)</f>
        <v/>
      </c>
      <c r="B35" s="31" t="inlineStr">
        <is>
          <t>Equipment &amp; Millwork</t>
        </is>
      </c>
      <c r="C35" s="31" t="inlineStr">
        <is>
          <t>12 32 00</t>
        </is>
      </c>
      <c r="D35" s="31" t="inlineStr">
        <is>
          <t>Millwork &amp; Countertops</t>
        </is>
      </c>
      <c r="E35" s="31" t="inlineStr">
        <is>
          <t>Base/wall cabinetry and adjustable shelving</t>
        </is>
      </c>
      <c r="F35" s="31" t="inlineStr">
        <is>
          <t>REV0 full GC takeoff</t>
        </is>
      </c>
      <c r="G35" s="36" t="n">
        <v>48.4</v>
      </c>
      <c r="H35" s="37" t="inlineStr">
        <is>
          <t>LF</t>
        </is>
      </c>
      <c r="I35" s="39" t="n">
        <v>34.103364</v>
      </c>
      <c r="J35" s="39" t="n">
        <v>72.46964699999999</v>
      </c>
      <c r="K35" s="39">
        <f>IF(G35="","",G35*I35)</f>
        <v/>
      </c>
      <c r="L35" s="39">
        <f>IF(G35="","",G35*J35)</f>
        <v/>
      </c>
      <c r="M35" s="39">
        <f>IF(G35="","",L35*0.083)</f>
        <v/>
      </c>
      <c r="N35" s="39">
        <f>IF(G35="","",K35+L35+M35)</f>
        <v/>
      </c>
      <c r="O35" s="39">
        <f>IF(G35="","",N35*0.15)</f>
        <v/>
      </c>
      <c r="P35" s="39">
        <f>IF(G35="","",N35+O35)</f>
        <v/>
      </c>
      <c r="Q35" s="39">
        <f>IF(G35="","",P35*0.05)</f>
        <v/>
      </c>
      <c r="R35" s="39">
        <f>IF(G35="","",P35+Q35)</f>
        <v/>
      </c>
      <c r="S35" s="40">
        <f>IF(G35="","",L35*1.05)</f>
        <v/>
      </c>
      <c r="T35" s="31" t="inlineStr">
        <is>
          <t>contractor residential casework allowance from measured cabinet/shelf quantities</t>
        </is>
      </c>
    </row>
    <row r="36" ht="15.75" customHeight="1" s="44">
      <c r="A36" s="37">
        <f>IF(E36="","",ROW()-4)</f>
        <v/>
      </c>
      <c r="B36" s="31" t="inlineStr">
        <is>
          <t>Equipment &amp; Millwork</t>
        </is>
      </c>
      <c r="C36" s="31" t="inlineStr">
        <is>
          <t>12 36 61</t>
        </is>
      </c>
      <c r="D36" s="31" t="inlineStr">
        <is>
          <t>Millwork &amp; Countertops</t>
        </is>
      </c>
      <c r="E36" s="31" t="inlineStr">
        <is>
          <t>Bathroom/kitchen countertops</t>
        </is>
      </c>
      <c r="F36" s="31" t="inlineStr">
        <is>
          <t>REV0 full GC takeoff</t>
        </is>
      </c>
      <c r="G36" s="36" t="n">
        <v>63.8</v>
      </c>
      <c r="H36" s="37" t="inlineStr">
        <is>
          <t>SF</t>
        </is>
      </c>
      <c r="I36" s="39" t="n">
        <v>16.2</v>
      </c>
      <c r="J36" s="39" t="n">
        <v>35.55</v>
      </c>
      <c r="K36" s="39">
        <f>IF(G36="","",G36*I36)</f>
        <v/>
      </c>
      <c r="L36" s="39">
        <f>IF(G36="","",G36*J36)</f>
        <v/>
      </c>
      <c r="M36" s="39">
        <f>IF(G36="","",L36*0.083)</f>
        <v/>
      </c>
      <c r="N36" s="39">
        <f>IF(G36="","",K36+L36+M36)</f>
        <v/>
      </c>
      <c r="O36" s="39">
        <f>IF(G36="","",N36*0.15)</f>
        <v/>
      </c>
      <c r="P36" s="39">
        <f>IF(G36="","",N36+O36)</f>
        <v/>
      </c>
      <c r="Q36" s="39">
        <f>IF(G36="","",P36*0.05)</f>
        <v/>
      </c>
      <c r="R36" s="39">
        <f>IF(G36="","",P36+Q36)</f>
        <v/>
      </c>
      <c r="S36" s="40">
        <f>IF(G36="","",L36*1.05)</f>
        <v/>
      </c>
      <c r="T36" s="31" t="inlineStr">
        <is>
          <t>master pricing library ARCH-018</t>
        </is>
      </c>
    </row>
    <row r="37" ht="15.75" customHeight="1" s="44">
      <c r="A37" s="37">
        <f>IF(E37="","",ROW()-4)</f>
        <v/>
      </c>
      <c r="B37" s="31" t="inlineStr">
        <is>
          <t>Equipment &amp; Millwork</t>
        </is>
      </c>
      <c r="C37" s="41" t="n">
        <v>36799</v>
      </c>
      <c r="D37" s="31" t="inlineStr">
        <is>
          <t>Millwork &amp; Countertops</t>
        </is>
      </c>
      <c r="E37" s="31" t="inlineStr">
        <is>
          <t>Backsplash allowance</t>
        </is>
      </c>
      <c r="F37" s="31" t="inlineStr">
        <is>
          <t>REV0 full GC takeoff</t>
        </is>
      </c>
      <c r="G37" s="36" t="n">
        <v>1</v>
      </c>
      <c r="H37" s="37" t="inlineStr">
        <is>
          <t>LS</t>
        </is>
      </c>
      <c r="I37" s="39" t="n">
        <v>126.219447</v>
      </c>
      <c r="J37" s="39" t="n">
        <v>189.329171</v>
      </c>
      <c r="K37" s="39">
        <f>IF(G37="","",G37*I37)</f>
        <v/>
      </c>
      <c r="L37" s="39">
        <f>IF(G37="","",G37*J37)</f>
        <v/>
      </c>
      <c r="M37" s="39">
        <f>IF(G37="","",L37*0.083)</f>
        <v/>
      </c>
      <c r="N37" s="39">
        <f>IF(G37="","",K37+L37+M37)</f>
        <v/>
      </c>
      <c r="O37" s="39">
        <f>IF(G37="","",N37*0.15)</f>
        <v/>
      </c>
      <c r="P37" s="39">
        <f>IF(G37="","",N37+O37)</f>
        <v/>
      </c>
      <c r="Q37" s="39">
        <f>IF(G37="","",P37*0.05)</f>
        <v/>
      </c>
      <c r="R37" s="39">
        <f>IF(G37="","",P37+Q37)</f>
        <v/>
      </c>
      <c r="S37" s="40">
        <f>IF(G37="","",L37*1.05)</f>
        <v/>
      </c>
      <c r="T37" s="31" t="inlineStr">
        <is>
          <t>contractor allowance based on measured bathroom backsplash</t>
        </is>
      </c>
    </row>
    <row r="38" ht="15.75" customHeight="1" s="44">
      <c r="A38" s="37">
        <f>IF(E38="","",ROW()-4)</f>
        <v/>
      </c>
      <c r="B38" s="31" t="inlineStr">
        <is>
          <t>Plumbing</t>
        </is>
      </c>
      <c r="C38" s="31" t="inlineStr">
        <is>
          <t>22 10 00</t>
        </is>
      </c>
      <c r="D38" s="31" t="inlineStr">
        <is>
          <t>Plumbing</t>
        </is>
      </c>
      <c r="E38" s="31" t="inlineStr">
        <is>
          <t>Water service, meter set and utility tie-in</t>
        </is>
      </c>
      <c r="F38" s="31" t="inlineStr">
        <is>
          <t>REV0 full GC takeoff</t>
        </is>
      </c>
      <c r="G38" s="36" t="n">
        <v>1</v>
      </c>
      <c r="H38" s="37" t="inlineStr">
        <is>
          <t>LS</t>
        </is>
      </c>
      <c r="I38" s="39" t="n">
        <v>891.002743</v>
      </c>
      <c r="J38" s="39" t="n">
        <v>1089.003353</v>
      </c>
      <c r="K38" s="39">
        <f>IF(G38="","",G38*I38)</f>
        <v/>
      </c>
      <c r="L38" s="39">
        <f>IF(G38="","",G38*J38)</f>
        <v/>
      </c>
      <c r="M38" s="39">
        <f>IF(G38="","",L38*0.083)</f>
        <v/>
      </c>
      <c r="N38" s="39">
        <f>IF(G38="","",K38+L38+M38)</f>
        <v/>
      </c>
      <c r="O38" s="39">
        <f>IF(G38="","",N38*0.15)</f>
        <v/>
      </c>
      <c r="P38" s="39">
        <f>IF(G38="","",N38+O38)</f>
        <v/>
      </c>
      <c r="Q38" s="39">
        <f>IF(G38="","",P38*0.05)</f>
        <v/>
      </c>
      <c r="R38" s="39">
        <f>IF(G38="","",P38+Q38)</f>
        <v/>
      </c>
      <c r="S38" s="40">
        <f>IF(G38="","",L38*1.05)</f>
        <v/>
      </c>
      <c r="T38" s="31" t="inlineStr">
        <is>
          <t>contractor assembled allowance from takeoff service scope</t>
        </is>
      </c>
    </row>
    <row r="39" ht="15.75" customHeight="1" s="44">
      <c r="A39" s="37">
        <f>IF(E39="","",ROW()-4)</f>
        <v/>
      </c>
      <c r="B39" s="31" t="inlineStr">
        <is>
          <t>Plumbing</t>
        </is>
      </c>
      <c r="C39" s="31" t="inlineStr">
        <is>
          <t>22 11 00</t>
        </is>
      </c>
      <c r="D39" s="31" t="inlineStr">
        <is>
          <t>Plumbing</t>
        </is>
      </c>
      <c r="E39" s="31" t="inlineStr">
        <is>
          <t>PEX domestic hot/cold water distribution</t>
        </is>
      </c>
      <c r="F39" s="31" t="inlineStr">
        <is>
          <t>REV0 full GC takeoff</t>
        </is>
      </c>
      <c r="G39" s="36" t="n">
        <v>252</v>
      </c>
      <c r="H39" s="37" t="inlineStr">
        <is>
          <t>LF</t>
        </is>
      </c>
      <c r="I39" s="39" t="n">
        <v>1.735517</v>
      </c>
      <c r="J39" s="39" t="n">
        <v>2.603276</v>
      </c>
      <c r="K39" s="39">
        <f>IF(G39="","",G39*I39)</f>
        <v/>
      </c>
      <c r="L39" s="39">
        <f>IF(G39="","",G39*J39)</f>
        <v/>
      </c>
      <c r="M39" s="39">
        <f>IF(G39="","",L39*0.083)</f>
        <v/>
      </c>
      <c r="N39" s="39">
        <f>IF(G39="","",K39+L39+M39)</f>
        <v/>
      </c>
      <c r="O39" s="39">
        <f>IF(G39="","",N39*0.15)</f>
        <v/>
      </c>
      <c r="P39" s="39">
        <f>IF(G39="","",N39+O39)</f>
        <v/>
      </c>
      <c r="Q39" s="39">
        <f>IF(G39="","",P39*0.05)</f>
        <v/>
      </c>
      <c r="R39" s="39">
        <f>IF(G39="","",P39+Q39)</f>
        <v/>
      </c>
      <c r="S39" s="40">
        <f>IF(G39="","",L39*1.05)</f>
        <v/>
      </c>
      <c r="T39" s="31" t="inlineStr">
        <is>
          <t>master pricing library plumbing pipe benchmarks blended to 1/2–1 in. residential PEX scope</t>
        </is>
      </c>
    </row>
    <row r="40" ht="15.75" customHeight="1" s="44">
      <c r="A40" s="37">
        <f>IF(E40="","",ROW()-4)</f>
        <v/>
      </c>
      <c r="B40" s="31" t="inlineStr">
        <is>
          <t>Plumbing</t>
        </is>
      </c>
      <c r="C40" s="31" t="inlineStr">
        <is>
          <t>22 13 00</t>
        </is>
      </c>
      <c r="D40" s="31" t="inlineStr">
        <is>
          <t>Plumbing</t>
        </is>
      </c>
      <c r="E40" s="31" t="inlineStr">
        <is>
          <t>PVC sanitary waste and vent piping</t>
        </is>
      </c>
      <c r="F40" s="31" t="inlineStr">
        <is>
          <t>REV0 full GC takeoff</t>
        </is>
      </c>
      <c r="G40" s="36" t="n">
        <v>168</v>
      </c>
      <c r="H40" s="37" t="inlineStr">
        <is>
          <t>LF</t>
        </is>
      </c>
      <c r="I40" s="39" t="n">
        <v>2.138407</v>
      </c>
      <c r="J40" s="39" t="n">
        <v>2.613608</v>
      </c>
      <c r="K40" s="39">
        <f>IF(G40="","",G40*I40)</f>
        <v/>
      </c>
      <c r="L40" s="39">
        <f>IF(G40="","",G40*J40)</f>
        <v/>
      </c>
      <c r="M40" s="39">
        <f>IF(G40="","",L40*0.083)</f>
        <v/>
      </c>
      <c r="N40" s="39">
        <f>IF(G40="","",K40+L40+M40)</f>
        <v/>
      </c>
      <c r="O40" s="39">
        <f>IF(G40="","",N40*0.15)</f>
        <v/>
      </c>
      <c r="P40" s="39">
        <f>IF(G40="","",N40+O40)</f>
        <v/>
      </c>
      <c r="Q40" s="39">
        <f>IF(G40="","",P40*0.05)</f>
        <v/>
      </c>
      <c r="R40" s="39">
        <f>IF(G40="","",P40+Q40)</f>
        <v/>
      </c>
      <c r="S40" s="40">
        <f>IF(G40="","",L40*1.05)</f>
        <v/>
      </c>
      <c r="T40" s="31" t="inlineStr">
        <is>
          <t>master pricing library sanitary/vent pipe benchmarks blended to measured scope</t>
        </is>
      </c>
    </row>
    <row r="41" ht="15.75" customHeight="1" s="44">
      <c r="A41" s="37">
        <f>IF(E41="","",ROW()-4)</f>
        <v/>
      </c>
      <c r="B41" s="31" t="inlineStr">
        <is>
          <t>Plumbing</t>
        </is>
      </c>
      <c r="C41" s="31" t="inlineStr">
        <is>
          <t>22 05 00</t>
        </is>
      </c>
      <c r="D41" s="31" t="inlineStr">
        <is>
          <t>Plumbing</t>
        </is>
      </c>
      <c r="E41" s="31" t="inlineStr">
        <is>
          <t>Valves, hose bibbs, cleanouts and VTR accessories</t>
        </is>
      </c>
      <c r="F41" s="31" t="inlineStr">
        <is>
          <t>REV0 full GC takeoff</t>
        </is>
      </c>
      <c r="G41" s="36" t="n">
        <v>1</v>
      </c>
      <c r="H41" s="37" t="inlineStr">
        <is>
          <t>LS</t>
        </is>
      </c>
      <c r="I41" s="39" t="n">
        <v>605.0392900000001</v>
      </c>
      <c r="J41" s="39" t="n">
        <v>1123.644395</v>
      </c>
      <c r="K41" s="39">
        <f>IF(G41="","",G41*I41)</f>
        <v/>
      </c>
      <c r="L41" s="39">
        <f>IF(G41="","",G41*J41)</f>
        <v/>
      </c>
      <c r="M41" s="39">
        <f>IF(G41="","",L41*0.083)</f>
        <v/>
      </c>
      <c r="N41" s="39">
        <f>IF(G41="","",K41+L41+M41)</f>
        <v/>
      </c>
      <c r="O41" s="39">
        <f>IF(G41="","",N41*0.15)</f>
        <v/>
      </c>
      <c r="P41" s="39">
        <f>IF(G41="","",N41+O41)</f>
        <v/>
      </c>
      <c r="Q41" s="39">
        <f>IF(G41="","",P41*0.05)</f>
        <v/>
      </c>
      <c r="R41" s="39">
        <f>IF(G41="","",P41+Q41)</f>
        <v/>
      </c>
      <c r="S41" s="40">
        <f>IF(G41="","",L41*1.05)</f>
        <v/>
      </c>
      <c r="T41" s="31" t="inlineStr">
        <is>
          <t>contractor assembled allowance using Master Pricing plumbing accessory benchmarks</t>
        </is>
      </c>
    </row>
    <row r="42" ht="15.75" customHeight="1" s="44">
      <c r="A42" s="37">
        <f>IF(E42="","",ROW()-4)</f>
        <v/>
      </c>
      <c r="B42" s="31" t="inlineStr">
        <is>
          <t>Plumbing</t>
        </is>
      </c>
      <c r="C42" s="31" t="inlineStr">
        <is>
          <t>22 33 00</t>
        </is>
      </c>
      <c r="D42" s="31" t="inlineStr">
        <is>
          <t>Plumbing</t>
        </is>
      </c>
      <c r="E42" s="31" t="inlineStr">
        <is>
          <t>40-gallon electric water heater complete</t>
        </is>
      </c>
      <c r="F42" s="31" t="inlineStr">
        <is>
          <t>REV0 full GC takeoff</t>
        </is>
      </c>
      <c r="G42" s="36" t="n">
        <v>1</v>
      </c>
      <c r="H42" s="37" t="inlineStr">
        <is>
          <t>EA</t>
        </is>
      </c>
      <c r="I42" s="39" t="n">
        <v>328.21213</v>
      </c>
      <c r="J42" s="39" t="n">
        <v>843.974049</v>
      </c>
      <c r="K42" s="39">
        <f>IF(G42="","",G42*I42)</f>
        <v/>
      </c>
      <c r="L42" s="39">
        <f>IF(G42="","",G42*J42)</f>
        <v/>
      </c>
      <c r="M42" s="39">
        <f>IF(G42="","",L42*0.083)</f>
        <v/>
      </c>
      <c r="N42" s="39">
        <f>IF(G42="","",K42+L42+M42)</f>
        <v/>
      </c>
      <c r="O42" s="39">
        <f>IF(G42="","",N42*0.15)</f>
        <v/>
      </c>
      <c r="P42" s="39">
        <f>IF(G42="","",N42+O42)</f>
        <v/>
      </c>
      <c r="Q42" s="39">
        <f>IF(G42="","",P42*0.05)</f>
        <v/>
      </c>
      <c r="R42" s="39">
        <f>IF(G42="","",P42+Q42)</f>
        <v/>
      </c>
      <c r="S42" s="40">
        <f>IF(G42="","",L42*1.05)</f>
        <v/>
      </c>
      <c r="T42" s="31" t="inlineStr">
        <is>
          <t>Residential water-heater allowance; commercial 50-gal library benchmark adjusted to specified 40-gal unit</t>
        </is>
      </c>
    </row>
    <row r="43" ht="15.75" customHeight="1" s="44">
      <c r="A43" s="37">
        <f>IF(E43="","",ROW()-4)</f>
        <v/>
      </c>
      <c r="B43" s="31" t="inlineStr">
        <is>
          <t>Plumbing</t>
        </is>
      </c>
      <c r="C43" s="31" t="inlineStr">
        <is>
          <t>22 40 00</t>
        </is>
      </c>
      <c r="D43" s="31" t="inlineStr">
        <is>
          <t>Plumbing</t>
        </is>
      </c>
      <c r="E43" s="31" t="inlineStr">
        <is>
          <t>Plumbing fixtures complete</t>
        </is>
      </c>
      <c r="F43" s="31" t="inlineStr">
        <is>
          <t>REV0 full GC takeoff</t>
        </is>
      </c>
      <c r="G43" s="36" t="n">
        <v>7</v>
      </c>
      <c r="H43" s="37" t="inlineStr">
        <is>
          <t>EA</t>
        </is>
      </c>
      <c r="I43" s="39" t="n">
        <v>131.284852</v>
      </c>
      <c r="J43" s="39" t="n">
        <v>337.589619</v>
      </c>
      <c r="K43" s="39">
        <f>IF(G43="","",G43*I43)</f>
        <v/>
      </c>
      <c r="L43" s="39">
        <f>IF(G43="","",G43*J43)</f>
        <v/>
      </c>
      <c r="M43" s="39">
        <f>IF(G43="","",L43*0.083)</f>
        <v/>
      </c>
      <c r="N43" s="39">
        <f>IF(G43="","",K43+L43+M43)</f>
        <v/>
      </c>
      <c r="O43" s="39">
        <f>IF(G43="","",N43*0.15)</f>
        <v/>
      </c>
      <c r="P43" s="39">
        <f>IF(G43="","",N43+O43)</f>
        <v/>
      </c>
      <c r="Q43" s="39">
        <f>IF(G43="","",P43*0.05)</f>
        <v/>
      </c>
      <c r="R43" s="39">
        <f>IF(G43="","",P43+Q43)</f>
        <v/>
      </c>
      <c r="S43" s="40">
        <f>IF(G43="","",L43*1.05)</f>
        <v/>
      </c>
      <c r="T43" s="31" t="inlineStr">
        <is>
          <t>contractor fixture allowance for 2 WC, 2 lavs, 2 tub/showers and kitchen sink</t>
        </is>
      </c>
    </row>
    <row r="44" ht="15.75" customHeight="1" s="44">
      <c r="A44" s="37">
        <f>IF(E44="","",ROW()-4)</f>
        <v/>
      </c>
      <c r="B44" s="31" t="inlineStr">
        <is>
          <t>Plumbing</t>
        </is>
      </c>
      <c r="C44" s="31" t="inlineStr">
        <is>
          <t>22 40 00</t>
        </is>
      </c>
      <c r="D44" s="31" t="inlineStr">
        <is>
          <t>Plumbing</t>
        </is>
      </c>
      <c r="E44" s="31" t="inlineStr">
        <is>
          <t>Dishwasher, disposal and laundry connections</t>
        </is>
      </c>
      <c r="F44" s="31" t="inlineStr">
        <is>
          <t>REV0 full GC takeoff</t>
        </is>
      </c>
      <c r="G44" s="36" t="n">
        <v>1</v>
      </c>
      <c r="H44" s="37" t="inlineStr">
        <is>
          <t>LS</t>
        </is>
      </c>
      <c r="I44" s="39" t="n">
        <v>641.521975</v>
      </c>
      <c r="J44" s="39" t="n">
        <v>784.082414</v>
      </c>
      <c r="K44" s="39">
        <f>IF(G44="","",G44*I44)</f>
        <v/>
      </c>
      <c r="L44" s="39">
        <f>IF(G44="","",G44*J44)</f>
        <v/>
      </c>
      <c r="M44" s="39">
        <f>IF(G44="","",L44*0.083)</f>
        <v/>
      </c>
      <c r="N44" s="39">
        <f>IF(G44="","",K44+L44+M44)</f>
        <v/>
      </c>
      <c r="O44" s="39">
        <f>IF(G44="","",N44*0.15)</f>
        <v/>
      </c>
      <c r="P44" s="39">
        <f>IF(G44="","",N44+O44)</f>
        <v/>
      </c>
      <c r="Q44" s="39">
        <f>IF(G44="","",P44*0.05)</f>
        <v/>
      </c>
      <c r="R44" s="39">
        <f>IF(G44="","",P44+Q44)</f>
        <v/>
      </c>
      <c r="S44" s="40">
        <f>IF(G44="","",L44*1.05)</f>
        <v/>
      </c>
      <c r="T44" s="31" t="inlineStr">
        <is>
          <t>contractor assembled allowance from takeoff equipment connection scope</t>
        </is>
      </c>
    </row>
    <row r="45" ht="15.75" customHeight="1" s="44">
      <c r="A45" s="37">
        <f>IF(E45="","",ROW()-4)</f>
        <v/>
      </c>
      <c r="B45" s="31" t="inlineStr">
        <is>
          <t>HVAC</t>
        </is>
      </c>
      <c r="C45" s="31" t="inlineStr">
        <is>
          <t>23 80 00</t>
        </is>
      </c>
      <c r="D45" s="31" t="inlineStr">
        <is>
          <t>HVAC</t>
        </is>
      </c>
      <c r="E45" s="31" t="inlineStr">
        <is>
          <t>2-ton 15 SEER2 heat-pump split system complete</t>
        </is>
      </c>
      <c r="F45" s="31" t="inlineStr">
        <is>
          <t>REV0 full GC takeoff</t>
        </is>
      </c>
      <c r="G45" s="36" t="n">
        <v>1</v>
      </c>
      <c r="H45" s="37" t="inlineStr">
        <is>
          <t>EA</t>
        </is>
      </c>
      <c r="I45" s="39" t="n">
        <v>1859.868737</v>
      </c>
      <c r="J45" s="39" t="n">
        <v>4782.51961</v>
      </c>
      <c r="K45" s="39">
        <f>IF(G45="","",G45*I45)</f>
        <v/>
      </c>
      <c r="L45" s="39">
        <f>IF(G45="","",G45*J45)</f>
        <v/>
      </c>
      <c r="M45" s="39">
        <f>IF(G45="","",L45*0.083)</f>
        <v/>
      </c>
      <c r="N45" s="39">
        <f>IF(G45="","",K45+L45+M45)</f>
        <v/>
      </c>
      <c r="O45" s="39">
        <f>IF(G45="","",N45*0.15)</f>
        <v/>
      </c>
      <c r="P45" s="39">
        <f>IF(G45="","",N45+O45)</f>
        <v/>
      </c>
      <c r="Q45" s="39">
        <f>IF(G45="","",P45*0.05)</f>
        <v/>
      </c>
      <c r="R45" s="39">
        <f>IF(G45="","",P45+Q45)</f>
        <v/>
      </c>
      <c r="S45" s="40">
        <f>IF(G45="","",L45*1.05)</f>
        <v/>
      </c>
      <c r="T45" s="31" t="inlineStr">
        <is>
          <t>Residential 2-ton HVAC allowance; includes condenser, air handler, heat kit, lineset, pad/disconnect and thermostat</t>
        </is>
      </c>
    </row>
    <row r="46" ht="15.75" customHeight="1" s="44">
      <c r="A46" s="37">
        <f>IF(E46="","",ROW()-4)</f>
        <v/>
      </c>
      <c r="B46" s="31" t="inlineStr">
        <is>
          <t>HVAC</t>
        </is>
      </c>
      <c r="C46" s="31" t="inlineStr">
        <is>
          <t>23 31 00</t>
        </is>
      </c>
      <c r="D46" s="31" t="inlineStr">
        <is>
          <t>HVAC</t>
        </is>
      </c>
      <c r="E46" s="31" t="inlineStr">
        <is>
          <t>Supply/return ductwork, registers and grilles</t>
        </is>
      </c>
      <c r="F46" s="31" t="inlineStr">
        <is>
          <t>REV0 full GC takeoff</t>
        </is>
      </c>
      <c r="G46" s="36" t="n">
        <v>1</v>
      </c>
      <c r="H46" s="37" t="inlineStr">
        <is>
          <t>LS</t>
        </is>
      </c>
      <c r="I46" s="39" t="n">
        <v>1219.419542</v>
      </c>
      <c r="J46" s="39" t="n">
        <v>1321.037837</v>
      </c>
      <c r="K46" s="39">
        <f>IF(G46="","",G46*I46)</f>
        <v/>
      </c>
      <c r="L46" s="39">
        <f>IF(G46="","",G46*J46)</f>
        <v/>
      </c>
      <c r="M46" s="39">
        <f>IF(G46="","",L46*0.083)</f>
        <v/>
      </c>
      <c r="N46" s="39">
        <f>IF(G46="","",K46+L46+M46)</f>
        <v/>
      </c>
      <c r="O46" s="39">
        <f>IF(G46="","",N46*0.15)</f>
        <v/>
      </c>
      <c r="P46" s="39">
        <f>IF(G46="","",N46+O46)</f>
        <v/>
      </c>
      <c r="Q46" s="39">
        <f>IF(G46="","",P46*0.05)</f>
        <v/>
      </c>
      <c r="R46" s="39">
        <f>IF(G46="","",P46+Q46)</f>
        <v/>
      </c>
      <c r="S46" s="40">
        <f>IF(G46="","",L46*1.05)</f>
        <v/>
      </c>
      <c r="T46" s="31" t="inlineStr">
        <is>
          <t>master pricing library duct/diffuser benchmarks assembled to measured residential distribution</t>
        </is>
      </c>
    </row>
    <row r="47" ht="15.75" customHeight="1" s="44">
      <c r="A47" s="37">
        <f>IF(E47="","",ROW()-4)</f>
        <v/>
      </c>
      <c r="B47" s="31" t="inlineStr">
        <is>
          <t>HVAC</t>
        </is>
      </c>
      <c r="C47" s="31" t="inlineStr">
        <is>
          <t>23 34 00</t>
        </is>
      </c>
      <c r="D47" s="31" t="inlineStr">
        <is>
          <t>HVAC</t>
        </is>
      </c>
      <c r="E47" s="31" t="inlineStr">
        <is>
          <t>Bath, kitchen and dryer exhaust systems</t>
        </is>
      </c>
      <c r="F47" s="31" t="inlineStr">
        <is>
          <t>REV0 full GC takeoff</t>
        </is>
      </c>
      <c r="G47" s="36" t="n">
        <v>1</v>
      </c>
      <c r="H47" s="37" t="inlineStr">
        <is>
          <t>LS</t>
        </is>
      </c>
      <c r="I47" s="39" t="n">
        <v>538.736259</v>
      </c>
      <c r="J47" s="39" t="n">
        <v>878.990739</v>
      </c>
      <c r="K47" s="39">
        <f>IF(G47="","",G47*I47)</f>
        <v/>
      </c>
      <c r="L47" s="39">
        <f>IF(G47="","",G47*J47)</f>
        <v/>
      </c>
      <c r="M47" s="39">
        <f>IF(G47="","",L47*0.083)</f>
        <v/>
      </c>
      <c r="N47" s="39">
        <f>IF(G47="","",K47+L47+M47)</f>
        <v/>
      </c>
      <c r="O47" s="39">
        <f>IF(G47="","",N47*0.15)</f>
        <v/>
      </c>
      <c r="P47" s="39">
        <f>IF(G47="","",N47+O47)</f>
        <v/>
      </c>
      <c r="Q47" s="39">
        <f>IF(G47="","",P47*0.05)</f>
        <v/>
      </c>
      <c r="R47" s="39">
        <f>IF(G47="","",P47+Q47)</f>
        <v/>
      </c>
      <c r="S47" s="40">
        <f>IF(G47="","",L47*1.05)</f>
        <v/>
      </c>
      <c r="T47" s="31" t="inlineStr">
        <is>
          <t>contractor assembled allowance from three exhaust systems</t>
        </is>
      </c>
    </row>
    <row r="48" ht="15.75" customHeight="1" s="44">
      <c r="A48" s="37">
        <f>IF(E48="","",ROW()-4)</f>
        <v/>
      </c>
      <c r="B48" s="31" t="inlineStr">
        <is>
          <t>HVAC</t>
        </is>
      </c>
      <c r="C48" s="31" t="inlineStr">
        <is>
          <t>23 05 93</t>
        </is>
      </c>
      <c r="D48" s="31" t="inlineStr">
        <is>
          <t>HVAC</t>
        </is>
      </c>
      <c r="E48" s="31" t="inlineStr">
        <is>
          <t>Startup, testing and balancing</t>
        </is>
      </c>
      <c r="F48" s="31" t="inlineStr">
        <is>
          <t>REV0 full GC takeoff</t>
        </is>
      </c>
      <c r="G48" s="36" t="n">
        <v>1</v>
      </c>
      <c r="H48" s="37" t="inlineStr">
        <is>
          <t>LS</t>
        </is>
      </c>
      <c r="I48" s="39" t="n">
        <v>369.603102</v>
      </c>
      <c r="J48" s="39" t="n">
        <v>41.067011</v>
      </c>
      <c r="K48" s="39">
        <f>IF(G48="","",G48*I48)</f>
        <v/>
      </c>
      <c r="L48" s="39">
        <f>IF(G48="","",G48*J48)</f>
        <v/>
      </c>
      <c r="M48" s="39">
        <f>IF(G48="","",L48*0.083)</f>
        <v/>
      </c>
      <c r="N48" s="39">
        <f>IF(G48="","",K48+L48+M48)</f>
        <v/>
      </c>
      <c r="O48" s="39">
        <f>IF(G48="","",N48*0.15)</f>
        <v/>
      </c>
      <c r="P48" s="39">
        <f>IF(G48="","",N48+O48)</f>
        <v/>
      </c>
      <c r="Q48" s="39">
        <f>IF(G48="","",P48*0.05)</f>
        <v/>
      </c>
      <c r="R48" s="39">
        <f>IF(G48="","",P48+Q48)</f>
        <v/>
      </c>
      <c r="S48" s="40">
        <f>IF(G48="","",L48*1.05)</f>
        <v/>
      </c>
      <c r="T48" s="31" t="inlineStr">
        <is>
          <t>contractor commissioning allowance</t>
        </is>
      </c>
    </row>
    <row r="49" ht="15.75" customHeight="1" s="44">
      <c r="A49" s="37">
        <f>IF(E49="","",ROW()-4)</f>
        <v/>
      </c>
      <c r="B49" s="31" t="inlineStr">
        <is>
          <t>Electrical &amp; Low Voltage</t>
        </is>
      </c>
      <c r="C49" s="31" t="inlineStr">
        <is>
          <t>26 24 00</t>
        </is>
      </c>
      <c r="D49" s="31" t="inlineStr">
        <is>
          <t>Electrical</t>
        </is>
      </c>
      <c r="E49" s="31" t="inlineStr">
        <is>
          <t>150A service, meter, panel and grounding</t>
        </is>
      </c>
      <c r="F49" s="31" t="inlineStr">
        <is>
          <t>REV0 full GC takeoff</t>
        </is>
      </c>
      <c r="G49" s="36" t="n">
        <v>1</v>
      </c>
      <c r="H49" s="37" t="inlineStr">
        <is>
          <t>LS</t>
        </is>
      </c>
      <c r="I49" s="39" t="n">
        <v>1237.580365</v>
      </c>
      <c r="J49" s="39" t="n">
        <v>2298.363536</v>
      </c>
      <c r="K49" s="39">
        <f>IF(G49="","",G49*I49)</f>
        <v/>
      </c>
      <c r="L49" s="39">
        <f>IF(G49="","",G49*J49)</f>
        <v/>
      </c>
      <c r="M49" s="39">
        <f>IF(G49="","",L49*0.083)</f>
        <v/>
      </c>
      <c r="N49" s="39">
        <f>IF(G49="","",K49+L49+M49)</f>
        <v/>
      </c>
      <c r="O49" s="39">
        <f>IF(G49="","",N49*0.15)</f>
        <v/>
      </c>
      <c r="P49" s="39">
        <f>IF(G49="","",N49+O49)</f>
        <v/>
      </c>
      <c r="Q49" s="39">
        <f>IF(G49="","",P49*0.05)</f>
        <v/>
      </c>
      <c r="R49" s="39">
        <f>IF(G49="","",P49+Q49)</f>
        <v/>
      </c>
      <c r="S49" s="40">
        <f>IF(G49="","",L49*1.05)</f>
        <v/>
      </c>
      <c r="T49" s="31" t="inlineStr">
        <is>
          <t>Master pricing electrical service components adjusted to 150A residential service</t>
        </is>
      </c>
    </row>
    <row r="50" ht="15.75" customHeight="1" s="44">
      <c r="A50" s="37">
        <f>IF(E50="","",ROW()-4)</f>
        <v/>
      </c>
      <c r="B50" s="31" t="inlineStr">
        <is>
          <t>Electrical &amp; Low Voltage</t>
        </is>
      </c>
      <c r="C50" s="31" t="inlineStr">
        <is>
          <t>26 05 19</t>
        </is>
      </c>
      <c r="D50" s="31" t="inlineStr">
        <is>
          <t>Electrical</t>
        </is>
      </c>
      <c r="E50" s="31" t="inlineStr">
        <is>
          <t>NM-B branch circuit wiring</t>
        </is>
      </c>
      <c r="F50" s="31" t="inlineStr">
        <is>
          <t>REV0 full GC takeoff</t>
        </is>
      </c>
      <c r="G50" s="36" t="n">
        <v>1890</v>
      </c>
      <c r="H50" s="37" t="inlineStr">
        <is>
          <t>LF</t>
        </is>
      </c>
      <c r="I50" s="39" t="n">
        <v>0.987945</v>
      </c>
      <c r="J50" s="39" t="n">
        <v>0.808319</v>
      </c>
      <c r="K50" s="39">
        <f>IF(G50="","",G50*I50)</f>
        <v/>
      </c>
      <c r="L50" s="39">
        <f>IF(G50="","",G50*J50)</f>
        <v/>
      </c>
      <c r="M50" s="39">
        <f>IF(G50="","",L50*0.083)</f>
        <v/>
      </c>
      <c r="N50" s="39">
        <f>IF(G50="","",K50+L50+M50)</f>
        <v/>
      </c>
      <c r="O50" s="39">
        <f>IF(G50="","",N50*0.15)</f>
        <v/>
      </c>
      <c r="P50" s="39">
        <f>IF(G50="","",N50+O50)</f>
        <v/>
      </c>
      <c r="Q50" s="39">
        <f>IF(G50="","",P50*0.05)</f>
        <v/>
      </c>
      <c r="R50" s="39">
        <f>IF(G50="","",P50+Q50)</f>
        <v/>
      </c>
      <c r="S50" s="40">
        <f>IF(G50="","",L50*1.05)</f>
        <v/>
      </c>
      <c r="T50" s="31" t="inlineStr">
        <is>
          <t>contractor residential branch-wiring allowance from measured takeoff</t>
        </is>
      </c>
    </row>
    <row r="51" ht="15.75" customHeight="1" s="44">
      <c r="A51" s="37">
        <f>IF(E51="","",ROW()-4)</f>
        <v/>
      </c>
      <c r="B51" s="31" t="inlineStr">
        <is>
          <t>Electrical &amp; Low Voltage</t>
        </is>
      </c>
      <c r="C51" s="31" t="inlineStr">
        <is>
          <t>26 27 26</t>
        </is>
      </c>
      <c r="D51" s="31" t="inlineStr">
        <is>
          <t>Electrical</t>
        </is>
      </c>
      <c r="E51" s="31" t="inlineStr">
        <is>
          <t>Duplex, GFCI and weatherproof receptacles</t>
        </is>
      </c>
      <c r="F51" s="31" t="inlineStr">
        <is>
          <t>REV0 full GC takeoff</t>
        </is>
      </c>
      <c r="G51" s="36" t="n">
        <v>31</v>
      </c>
      <c r="H51" s="37" t="inlineStr">
        <is>
          <t>EA</t>
        </is>
      </c>
      <c r="I51" s="39" t="n">
        <v>13.517691</v>
      </c>
      <c r="J51" s="39" t="n">
        <v>13.517691</v>
      </c>
      <c r="K51" s="39">
        <f>IF(G51="","",G51*I51)</f>
        <v/>
      </c>
      <c r="L51" s="39">
        <f>IF(G51="","",G51*J51)</f>
        <v/>
      </c>
      <c r="M51" s="39">
        <f>IF(G51="","",L51*0.083)</f>
        <v/>
      </c>
      <c r="N51" s="39">
        <f>IF(G51="","",K51+L51+M51)</f>
        <v/>
      </c>
      <c r="O51" s="39">
        <f>IF(G51="","",N51*0.15)</f>
        <v/>
      </c>
      <c r="P51" s="39">
        <f>IF(G51="","",N51+O51)</f>
        <v/>
      </c>
      <c r="Q51" s="39">
        <f>IF(G51="","",P51*0.05)</f>
        <v/>
      </c>
      <c r="R51" s="39">
        <f>IF(G51="","",P51+Q51)</f>
        <v/>
      </c>
      <c r="S51" s="40">
        <f>IF(G51="","",L51*1.05)</f>
        <v/>
      </c>
      <c r="T51" s="31" t="inlineStr">
        <is>
          <t>master pricing library receptacle benchmarks blended to device mix</t>
        </is>
      </c>
    </row>
    <row r="52" ht="15.75" customHeight="1" s="44">
      <c r="A52" s="37">
        <f>IF(E52="","",ROW()-4)</f>
        <v/>
      </c>
      <c r="B52" s="31" t="inlineStr">
        <is>
          <t>Electrical &amp; Low Voltage</t>
        </is>
      </c>
      <c r="C52" s="31" t="inlineStr">
        <is>
          <t>26 20 00</t>
        </is>
      </c>
      <c r="D52" s="31" t="inlineStr">
        <is>
          <t>Electrical</t>
        </is>
      </c>
      <c r="E52" s="31" t="inlineStr">
        <is>
          <t>Dedicated appliance and HVAC circuits</t>
        </is>
      </c>
      <c r="F52" s="31" t="inlineStr">
        <is>
          <t>REV0 full GC takeoff</t>
        </is>
      </c>
      <c r="G52" s="36" t="n">
        <v>7</v>
      </c>
      <c r="H52" s="37" t="inlineStr">
        <is>
          <t>EA</t>
        </is>
      </c>
      <c r="I52" s="39" t="n">
        <v>110.442017</v>
      </c>
      <c r="J52" s="39" t="n">
        <v>165.663025</v>
      </c>
      <c r="K52" s="39">
        <f>IF(G52="","",G52*I52)</f>
        <v/>
      </c>
      <c r="L52" s="39">
        <f>IF(G52="","",G52*J52)</f>
        <v/>
      </c>
      <c r="M52" s="39">
        <f>IF(G52="","",L52*0.083)</f>
        <v/>
      </c>
      <c r="N52" s="39">
        <f>IF(G52="","",K52+L52+M52)</f>
        <v/>
      </c>
      <c r="O52" s="39">
        <f>IF(G52="","",N52*0.15)</f>
        <v/>
      </c>
      <c r="P52" s="39">
        <f>IF(G52="","",N52+O52)</f>
        <v/>
      </c>
      <c r="Q52" s="39">
        <f>IF(G52="","",P52*0.05)</f>
        <v/>
      </c>
      <c r="R52" s="39">
        <f>IF(G52="","",P52+Q52)</f>
        <v/>
      </c>
      <c r="S52" s="40">
        <f>IF(G52="","",L52*1.05)</f>
        <v/>
      </c>
      <c r="T52" s="31" t="inlineStr">
        <is>
          <t>contractor allowance for range, dryer, water heater, HVAC, dishwasher, disposal and hood/microwave circuits</t>
        </is>
      </c>
    </row>
    <row r="53" ht="15.75" customHeight="1" s="44">
      <c r="A53" s="37">
        <f>IF(E53="","",ROW()-4)</f>
        <v/>
      </c>
      <c r="B53" s="31" t="inlineStr">
        <is>
          <t>Electrical &amp; Low Voltage</t>
        </is>
      </c>
      <c r="C53" s="31" t="inlineStr">
        <is>
          <t>26 27 26</t>
        </is>
      </c>
      <c r="D53" s="31" t="inlineStr">
        <is>
          <t>Electrical</t>
        </is>
      </c>
      <c r="E53" s="31" t="inlineStr">
        <is>
          <t>Single-pole and 3-way switches</t>
        </is>
      </c>
      <c r="F53" s="31" t="inlineStr">
        <is>
          <t>REV0 full GC takeoff</t>
        </is>
      </c>
      <c r="G53" s="36" t="n">
        <v>10</v>
      </c>
      <c r="H53" s="37" t="inlineStr">
        <is>
          <t>EA</t>
        </is>
      </c>
      <c r="I53" s="39" t="n">
        <v>22.832506</v>
      </c>
      <c r="J53" s="39" t="n">
        <v>18.681141</v>
      </c>
      <c r="K53" s="39">
        <f>IF(G53="","",G53*I53)</f>
        <v/>
      </c>
      <c r="L53" s="39">
        <f>IF(G53="","",G53*J53)</f>
        <v/>
      </c>
      <c r="M53" s="39">
        <f>IF(G53="","",L53*0.083)</f>
        <v/>
      </c>
      <c r="N53" s="39">
        <f>IF(G53="","",K53+L53+M53)</f>
        <v/>
      </c>
      <c r="O53" s="39">
        <f>IF(G53="","",N53*0.15)</f>
        <v/>
      </c>
      <c r="P53" s="39">
        <f>IF(G53="","",N53+O53)</f>
        <v/>
      </c>
      <c r="Q53" s="39">
        <f>IF(G53="","",P53*0.05)</f>
        <v/>
      </c>
      <c r="R53" s="39">
        <f>IF(G53="","",P53+Q53)</f>
        <v/>
      </c>
      <c r="S53" s="40">
        <f>IF(G53="","",L53*1.05)</f>
        <v/>
      </c>
      <c r="T53" s="31" t="inlineStr">
        <is>
          <t>master pricing library switch benchmarks</t>
        </is>
      </c>
    </row>
    <row r="54" ht="15.75" customHeight="1" s="44">
      <c r="A54" s="37">
        <f>IF(E54="","",ROW()-4)</f>
        <v/>
      </c>
      <c r="B54" s="31" t="inlineStr">
        <is>
          <t>Electrical &amp; Low Voltage</t>
        </is>
      </c>
      <c r="C54" s="31" t="inlineStr">
        <is>
          <t>26 51 00</t>
        </is>
      </c>
      <c r="D54" s="31" t="inlineStr">
        <is>
          <t>Electrical</t>
        </is>
      </c>
      <c r="E54" s="31" t="inlineStr">
        <is>
          <t>Recessed and exterior light fixtures</t>
        </is>
      </c>
      <c r="F54" s="31" t="inlineStr">
        <is>
          <t>REV0 full GC takeoff</t>
        </is>
      </c>
      <c r="G54" s="36" t="n">
        <v>23</v>
      </c>
      <c r="H54" s="37" t="inlineStr">
        <is>
          <t>EA</t>
        </is>
      </c>
      <c r="I54" s="39" t="n">
        <v>28.083827</v>
      </c>
      <c r="J54" s="39" t="n">
        <v>42.125741</v>
      </c>
      <c r="K54" s="39">
        <f>IF(G54="","",G54*I54)</f>
        <v/>
      </c>
      <c r="L54" s="39">
        <f>IF(G54="","",G54*J54)</f>
        <v/>
      </c>
      <c r="M54" s="39">
        <f>IF(G54="","",L54*0.083)</f>
        <v/>
      </c>
      <c r="N54" s="39">
        <f>IF(G54="","",K54+L54+M54)</f>
        <v/>
      </c>
      <c r="O54" s="39">
        <f>IF(G54="","",N54*0.15)</f>
        <v/>
      </c>
      <c r="P54" s="39">
        <f>IF(G54="","",N54+O54)</f>
        <v/>
      </c>
      <c r="Q54" s="39">
        <f>IF(G54="","",P54*0.05)</f>
        <v/>
      </c>
      <c r="R54" s="39">
        <f>IF(G54="","",P54+Q54)</f>
        <v/>
      </c>
      <c r="S54" s="40">
        <f>IF(G54="","",L54*1.05)</f>
        <v/>
      </c>
      <c r="T54" s="31" t="inlineStr">
        <is>
          <t>Master pricing lighting benchmark adjusted to residential fixture mix</t>
        </is>
      </c>
    </row>
    <row r="55" ht="15.75" customHeight="1" s="44">
      <c r="A55" s="37">
        <f>IF(E55="","",ROW()-4)</f>
        <v/>
      </c>
      <c r="B55" s="31" t="inlineStr">
        <is>
          <t>Electrical &amp; Low Voltage</t>
        </is>
      </c>
      <c r="C55" s="31" t="inlineStr">
        <is>
          <t>26 51 00</t>
        </is>
      </c>
      <c r="D55" s="31" t="inlineStr">
        <is>
          <t>Electrical</t>
        </is>
      </c>
      <c r="E55" s="31" t="inlineStr">
        <is>
          <t>Interior light fixture allowance</t>
        </is>
      </c>
      <c r="F55" s="31" t="inlineStr">
        <is>
          <t>REV0 full GC takeoff</t>
        </is>
      </c>
      <c r="G55" s="36" t="n">
        <v>1</v>
      </c>
      <c r="H55" s="37" t="inlineStr">
        <is>
          <t>LS</t>
        </is>
      </c>
      <c r="I55" s="39" t="n">
        <v>352.207549</v>
      </c>
      <c r="J55" s="39" t="n">
        <v>821.817614</v>
      </c>
      <c r="K55" s="39">
        <f>IF(G55="","",G55*I55)</f>
        <v/>
      </c>
      <c r="L55" s="39">
        <f>IF(G55="","",G55*J55)</f>
        <v/>
      </c>
      <c r="M55" s="39">
        <f>IF(G55="","",L55*0.083)</f>
        <v/>
      </c>
      <c r="N55" s="39">
        <f>IF(G55="","",K55+L55+M55)</f>
        <v/>
      </c>
      <c r="O55" s="39">
        <f>IF(G55="","",N55*0.15)</f>
        <v/>
      </c>
      <c r="P55" s="39">
        <f>IF(G55="","",N55+O55)</f>
        <v/>
      </c>
      <c r="Q55" s="39">
        <f>IF(G55="","",P55*0.05)</f>
        <v/>
      </c>
      <c r="R55" s="39">
        <f>IF(G55="","",P55+Q55)</f>
        <v/>
      </c>
      <c r="S55" s="40">
        <f>IF(G55="","",L55*1.05)</f>
        <v/>
      </c>
      <c r="T55" s="31" t="inlineStr">
        <is>
          <t>Fixture allowance; final decorative selections TBD</t>
        </is>
      </c>
    </row>
    <row r="56" ht="15.75" customHeight="1" s="44">
      <c r="A56" s="37">
        <f>IF(E56="","",ROW()-4)</f>
        <v/>
      </c>
      <c r="B56" s="31" t="inlineStr">
        <is>
          <t>Electrical &amp; Low Voltage</t>
        </is>
      </c>
      <c r="C56" s="31" t="inlineStr">
        <is>
          <t>27 10 00</t>
        </is>
      </c>
      <c r="D56" s="31" t="inlineStr">
        <is>
          <t>Communications</t>
        </is>
      </c>
      <c r="E56" s="31" t="inlineStr">
        <is>
          <t>Telephone/data/cable rough-in and raceway</t>
        </is>
      </c>
      <c r="F56" s="31" t="inlineStr">
        <is>
          <t>REV0 full GC takeoff</t>
        </is>
      </c>
      <c r="G56" s="36" t="n">
        <v>1</v>
      </c>
      <c r="H56" s="37" t="inlineStr">
        <is>
          <t>LS</t>
        </is>
      </c>
      <c r="I56" s="39" t="n">
        <v>131.725997</v>
      </c>
      <c r="J56" s="39" t="n">
        <v>107.775816</v>
      </c>
      <c r="K56" s="39">
        <f>IF(G56="","",G56*I56)</f>
        <v/>
      </c>
      <c r="L56" s="39">
        <f>IF(G56="","",G56*J56)</f>
        <v/>
      </c>
      <c r="M56" s="39">
        <f>IF(G56="","",L56*0.083)</f>
        <v/>
      </c>
      <c r="N56" s="39">
        <f>IF(G56="","",K56+L56+M56)</f>
        <v/>
      </c>
      <c r="O56" s="39">
        <f>IF(G56="","",N56*0.15)</f>
        <v/>
      </c>
      <c r="P56" s="39">
        <f>IF(G56="","",N56+O56)</f>
        <v/>
      </c>
      <c r="Q56" s="39">
        <f>IF(G56="","",P56*0.05)</f>
        <v/>
      </c>
      <c r="R56" s="39">
        <f>IF(G56="","",P56+Q56)</f>
        <v/>
      </c>
      <c r="S56" s="40">
        <f>IF(G56="","",L56*1.05)</f>
        <v/>
      </c>
      <c r="T56" s="31" t="inlineStr">
        <is>
          <t>master pricing library MEP-319/320 benchmark</t>
        </is>
      </c>
    </row>
    <row r="57" ht="15.75" customHeight="1" s="44">
      <c r="A57" s="37">
        <f>IF(E57="","",ROW()-4)</f>
        <v/>
      </c>
      <c r="B57" s="31" t="inlineStr">
        <is>
          <t>Electrical &amp; Low Voltage</t>
        </is>
      </c>
      <c r="C57" s="31" t="inlineStr">
        <is>
          <t>28 31 00</t>
        </is>
      </c>
      <c r="D57" s="31" t="inlineStr">
        <is>
          <t>Life Safety</t>
        </is>
      </c>
      <c r="E57" s="31" t="inlineStr">
        <is>
          <t>Hardwired smoke and CO detectors</t>
        </is>
      </c>
      <c r="F57" s="31" t="inlineStr">
        <is>
          <t>REV0 full GC takeoff</t>
        </is>
      </c>
      <c r="G57" s="36" t="n">
        <v>5</v>
      </c>
      <c r="H57" s="37" t="inlineStr">
        <is>
          <t>EA</t>
        </is>
      </c>
      <c r="I57" s="39" t="n">
        <v>44.894688</v>
      </c>
      <c r="J57" s="39" t="n">
        <v>73.249228</v>
      </c>
      <c r="K57" s="39">
        <f>IF(G57="","",G57*I57)</f>
        <v/>
      </c>
      <c r="L57" s="39">
        <f>IF(G57="","",G57*J57)</f>
        <v/>
      </c>
      <c r="M57" s="39">
        <f>IF(G57="","",L57*0.083)</f>
        <v/>
      </c>
      <c r="N57" s="39">
        <f>IF(G57="","",K57+L57+M57)</f>
        <v/>
      </c>
      <c r="O57" s="39">
        <f>IF(G57="","",N57*0.15)</f>
        <v/>
      </c>
      <c r="P57" s="39">
        <f>IF(G57="","",N57+O57)</f>
        <v/>
      </c>
      <c r="Q57" s="39">
        <f>IF(G57="","",P57*0.05)</f>
        <v/>
      </c>
      <c r="R57" s="39">
        <f>IF(G57="","",P57+Q57)</f>
        <v/>
      </c>
      <c r="S57" s="40">
        <f>IF(G57="","",L57*1.05)</f>
        <v/>
      </c>
      <c r="T57" s="31" t="inlineStr">
        <is>
          <t>contractor life-safety allowance based on hardwired detector benchmark</t>
        </is>
      </c>
    </row>
    <row r="58" ht="15.75" customHeight="1" s="44">
      <c r="A58" s="29" t="n"/>
      <c r="B58" s="29" t="n"/>
      <c r="C58" s="29" t="n"/>
      <c r="D58" s="29" t="n"/>
      <c r="E58" s="29" t="n"/>
      <c r="F58" s="29" t="n"/>
      <c r="G58" s="29" t="n"/>
      <c r="H58" s="29" t="n"/>
      <c r="I58" s="29" t="n"/>
      <c r="J58" s="29" t="n"/>
      <c r="K58" s="29" t="n"/>
      <c r="L58" s="29" t="n"/>
      <c r="M58" s="29" t="n"/>
      <c r="N58" s="29" t="n"/>
      <c r="O58" s="29" t="n"/>
      <c r="P58" s="29" t="n"/>
      <c r="Q58" s="29" t="n"/>
      <c r="R58" s="29" t="n"/>
      <c r="S58" s="29" t="n"/>
      <c r="T58" s="29" t="n"/>
    </row>
    <row r="59" ht="15.75" customHeight="1" s="44">
      <c r="A59" s="23" t="inlineStr">
        <is>
          <t>DETAIL ESTIMATE TOTAL</t>
        </is>
      </c>
      <c r="K59" s="43">
        <f>SUM(K5:K57)</f>
        <v/>
      </c>
      <c r="L59" s="43">
        <f>SUM(L5:L57)</f>
        <v/>
      </c>
      <c r="M59" s="43">
        <f>SUM(M5:M57)</f>
        <v/>
      </c>
      <c r="N59" s="43">
        <f>SUM(N5:N57)</f>
        <v/>
      </c>
      <c r="O59" s="43">
        <f>SUM(O5:O57)</f>
        <v/>
      </c>
      <c r="P59" s="43">
        <f>SUM(P5:P57)</f>
        <v/>
      </c>
      <c r="Q59" s="43">
        <f>SUM(Q5:Q57)</f>
        <v/>
      </c>
      <c r="R59" s="43">
        <f>SUM(R5:R57)</f>
        <v/>
      </c>
      <c r="S59" s="43">
        <f>SUM(S5:S57)</f>
        <v/>
      </c>
      <c r="T59" s="29" t="n"/>
    </row>
    <row r="60" ht="15.75" customHeight="1" s="44">
      <c r="A60" s="29" t="n"/>
      <c r="B60" s="29" t="n"/>
      <c r="C60" s="29" t="n"/>
      <c r="D60" s="29" t="n"/>
      <c r="E60" s="29" t="n"/>
      <c r="F60" s="29" t="n"/>
      <c r="G60" s="29" t="n"/>
      <c r="H60" s="29" t="n"/>
      <c r="I60" s="29" t="n"/>
      <c r="J60" s="29" t="n"/>
      <c r="K60" s="29" t="n"/>
      <c r="L60" s="29" t="n"/>
      <c r="M60" s="29" t="n"/>
      <c r="N60" s="29" t="n"/>
      <c r="O60" s="29" t="n"/>
      <c r="P60" s="29" t="n"/>
      <c r="Q60" s="29" t="n"/>
      <c r="R60" s="29" t="n"/>
      <c r="S60" s="29" t="n"/>
      <c r="T60" s="29" t="n"/>
    </row>
    <row r="61" ht="27.75" customHeight="1" s="44">
      <c r="A61" s="26" t="inlineStr">
        <is>
          <t>Material selection allowance: owner-selected materials may be priced up to 105% of the stated material allowance. The allowance is already covered by contingency and is not added again to the contract price.</t>
        </is>
      </c>
    </row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</sheetData>
  <mergeCells count="4">
    <mergeCell ref="A1:T1"/>
    <mergeCell ref="A59:J59"/>
    <mergeCell ref="A2:T2"/>
    <mergeCell ref="A61:T61"/>
  </mergeCells>
  <conditionalFormatting sqref="A5:T57">
    <cfRule type="expression" priority="1" dxfId="0">
      <formula>MOD(ROW(),2)=0</formula>
    </cfRule>
  </conditionalFormatting>
  <dataValidations count="1">
    <dataValidation sqref="H5:H57" showDropDown="0" showInputMessage="0" showErrorMessage="0" allowBlank="1" type="list">
      <formula1>"LS,SF,LF,EA,SY,CY,HR,DAY,SET,LOT"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terms:created xsi:type="dcterms:W3CDTF">2026-10-07T04:38:13Z</dcterms:created>
  <dcterms:modified xsi:type="dcterms:W3CDTF">2026-10-07T04:38:14Z</dcterms:modified>
  <cp:lastModifiedBy>Apex Estimating &amp; Bid Services</cp:lastModifiedBy>
</cp:coreProperties>
</file>